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UARKdata\248-0304-VdrSelect\RFP\"/>
    </mc:Choice>
  </mc:AlternateContent>
  <xr:revisionPtr revIDLastSave="0" documentId="13_ncr:1_{96DDBBE1-F62A-4696-9EC7-7413DC3DD5CB}" xr6:coauthVersionLast="47" xr6:coauthVersionMax="47" xr10:uidLastSave="{00000000-0000-0000-0000-000000000000}"/>
  <bookViews>
    <workbookView xWindow="-28898" yWindow="2948" windowWidth="28996" windowHeight="16395" tabRatio="788" firstSheet="3" activeTab="4" xr2:uid="{5A9B5805-6215-4021-9076-321113E928F7}"/>
  </bookViews>
  <sheets>
    <sheet name="Cost Model" sheetId="29" state="hidden" r:id="rId1"/>
    <sheet name="Selected Costs" sheetId="31" state="hidden" r:id="rId2"/>
    <sheet name="Annual Calc" sheetId="32" state="hidden" r:id="rId3"/>
    <sheet name="Instructions" sheetId="72" r:id="rId4"/>
    <sheet name="Specifications_Quantities" sheetId="1" r:id="rId5"/>
    <sheet name="48-Port-Type3" sheetId="2" r:id="rId6"/>
    <sheet name="48-Port-Type4" sheetId="37" r:id="rId7"/>
    <sheet name="48-Port-Type3-mGig" sheetId="38" r:id="rId8"/>
    <sheet name="48-Port-Type4-mGig" sheetId="39" r:id="rId9"/>
    <sheet name="8-Port" sheetId="40" r:id="rId10"/>
    <sheet name="WiFi-Indoor-Housing" sheetId="41" r:id="rId11"/>
    <sheet name="WiFi-Indoor-Common" sheetId="42" r:id="rId12"/>
    <sheet name="WiFi-Indoor-Classroom" sheetId="43" r:id="rId13"/>
    <sheet name="WiFi-Indoor-Venues" sheetId="67" r:id="rId14"/>
    <sheet name="WiFi-Garage" sheetId="44" r:id="rId15"/>
    <sheet name="WiFi-Outdoor-Copper" sheetId="45" r:id="rId16"/>
    <sheet name="WiFi-Outdoor-Fiber" sheetId="46" r:id="rId17"/>
    <sheet name="WiFi-Outdoor-Venues" sheetId="68" r:id="rId18"/>
    <sheet name="Aggregation - Small" sheetId="47" r:id="rId19"/>
    <sheet name="Aggregation - Large" sheetId="48" r:id="rId20"/>
    <sheet name="Aggregation - Hybrid" sheetId="50" r:id="rId21"/>
    <sheet name="Distribution" sheetId="51" r:id="rId22"/>
    <sheet name="Core" sheetId="52" r:id="rId23"/>
    <sheet name="Data Center - Spine" sheetId="53" r:id="rId24"/>
    <sheet name="Data Center - Leaf" sheetId="54" r:id="rId25"/>
    <sheet name="Border" sheetId="55" r:id="rId26"/>
    <sheet name="Core Firewall" sheetId="56" r:id="rId27"/>
    <sheet name="Distributed Firewall" sheetId="57" r:id="rId28"/>
    <sheet name="Cloud Firewall" sheetId="58" r:id="rId29"/>
    <sheet name="Secure Remote Access" sheetId="59" r:id="rId30"/>
    <sheet name="SASE" sheetId="70" r:id="rId31"/>
    <sheet name="NAC" sheetId="60" r:id="rId32"/>
    <sheet name="IPAM" sheetId="61" r:id="rId33"/>
    <sheet name="Network Mgmt" sheetId="62" r:id="rId34"/>
    <sheet name="SIEM" sheetId="63" r:id="rId35"/>
    <sheet name="Net TAP IDS - TAP" sheetId="64" r:id="rId36"/>
    <sheet name="Net TAP IDS - TAP Agg" sheetId="69" r:id="rId37"/>
    <sheet name="Net TAP IDS - Packet Broker" sheetId="65" r:id="rId38"/>
    <sheet name="Net TAP IDS - IDS Forensics" sheetId="66" r:id="rId39"/>
    <sheet name="Labor - Pro Services" sheetId="71" r:id="rId40"/>
  </sheets>
  <definedNames>
    <definedName name="_xlnm._FilterDatabase" localSheetId="5" hidden="1">'48-Port-Type3'!$A$8:$K$31</definedName>
    <definedName name="_xlnm._FilterDatabase" localSheetId="7" hidden="1">'48-Port-Type3-mGig'!$A$8:$K$31</definedName>
    <definedName name="_xlnm._FilterDatabase" localSheetId="6" hidden="1">'48-Port-Type4'!$A$8:$K$31</definedName>
    <definedName name="_xlnm._FilterDatabase" localSheetId="8" hidden="1">'48-Port-Type4-mGig'!$A$8:$K$31</definedName>
    <definedName name="_xlnm._FilterDatabase" localSheetId="9" hidden="1">'8-Port'!$A$8:$K$31</definedName>
    <definedName name="_xlnm._FilterDatabase" localSheetId="20" hidden="1">'Aggregation - Hybrid'!$A$8:$K$31</definedName>
    <definedName name="_xlnm._FilterDatabase" localSheetId="19" hidden="1">'Aggregation - Large'!$A$8:$K$31</definedName>
    <definedName name="_xlnm._FilterDatabase" localSheetId="18" hidden="1">'Aggregation - Small'!$A$8:$K$31</definedName>
    <definedName name="_xlnm._FilterDatabase" localSheetId="25" hidden="1">Border!$A$8:$K$31</definedName>
    <definedName name="_xlnm._FilterDatabase" localSheetId="28" hidden="1">'Cloud Firewall'!$A$8:$K$31</definedName>
    <definedName name="_xlnm._FilterDatabase" localSheetId="22" hidden="1">Core!$A$8:$K$31</definedName>
    <definedName name="_xlnm._FilterDatabase" localSheetId="26" hidden="1">'Core Firewall'!$A$8:$K$31</definedName>
    <definedName name="_xlnm._FilterDatabase" localSheetId="24" hidden="1">'Data Center - Leaf'!$A$8:$K$31</definedName>
    <definedName name="_xlnm._FilterDatabase" localSheetId="23" hidden="1">'Data Center - Spine'!$A$8:$K$31</definedName>
    <definedName name="_xlnm._FilterDatabase" localSheetId="27" hidden="1">'Distributed Firewall'!$A$8:$K$31</definedName>
    <definedName name="_xlnm._FilterDatabase" localSheetId="21" hidden="1">Distribution!$A$8:$K$31</definedName>
    <definedName name="_xlnm._FilterDatabase" localSheetId="32" hidden="1">IPAM!$A$8:$K$31</definedName>
    <definedName name="_xlnm._FilterDatabase" localSheetId="39" hidden="1">'Labor - Pro Services'!$A$5:$E$47</definedName>
    <definedName name="_xlnm._FilterDatabase" localSheetId="31" hidden="1">NAC!$A$8:$K$31</definedName>
    <definedName name="_xlnm._FilterDatabase" localSheetId="38" hidden="1">'Net TAP IDS - IDS Forensics'!$A$8:$K$31</definedName>
    <definedName name="_xlnm._FilterDatabase" localSheetId="37" hidden="1">'Net TAP IDS - Packet Broker'!$A$8:$K$31</definedName>
    <definedName name="_xlnm._FilterDatabase" localSheetId="35" hidden="1">'Net TAP IDS - TAP'!$A$8:$K$31</definedName>
    <definedName name="_xlnm._FilterDatabase" localSheetId="36" hidden="1">'Net TAP IDS - TAP Agg'!$A$8:$K$31</definedName>
    <definedName name="_xlnm._FilterDatabase" localSheetId="33" hidden="1">'Network Mgmt'!$A$8:$K$31</definedName>
    <definedName name="_xlnm._FilterDatabase" localSheetId="30" hidden="1">SASE!$A$8:$K$31</definedName>
    <definedName name="_xlnm._FilterDatabase" localSheetId="29" hidden="1">'Secure Remote Access'!$A$8:$K$31</definedName>
    <definedName name="_xlnm._FilterDatabase" localSheetId="34" hidden="1">SIEM!$A$8:$K$31</definedName>
    <definedName name="_xlnm._FilterDatabase" localSheetId="14" hidden="1">'WiFi-Garage'!$A$8:$K$31</definedName>
    <definedName name="_xlnm._FilterDatabase" localSheetId="12" hidden="1">'WiFi-Indoor-Classroom'!$A$8:$K$31</definedName>
    <definedName name="_xlnm._FilterDatabase" localSheetId="11" hidden="1">'WiFi-Indoor-Common'!$A$8:$K$31</definedName>
    <definedName name="_xlnm._FilterDatabase" localSheetId="10" hidden="1">'WiFi-Indoor-Housing'!$A$8:$K$31</definedName>
    <definedName name="_xlnm._FilterDatabase" localSheetId="13" hidden="1">'WiFi-Indoor-Venues'!$A$8:$K$31</definedName>
    <definedName name="_xlnm._FilterDatabase" localSheetId="15" hidden="1">'WiFi-Outdoor-Copper'!$A$8:$K$31</definedName>
    <definedName name="_xlnm._FilterDatabase" localSheetId="16" hidden="1">'WiFi-Outdoor-Fiber'!$A$8:$K$31</definedName>
    <definedName name="_xlnm._FilterDatabase" localSheetId="17" hidden="1">'WiFi-Outdoor-Venues'!$A$8:$K$31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 i="2" l="1"/>
  <c r="H49" i="37"/>
  <c r="H49" i="38"/>
  <c r="H49" i="39"/>
  <c r="H49" i="40"/>
  <c r="H49" i="41"/>
  <c r="H49" i="42"/>
  <c r="H49" i="43"/>
  <c r="H49" i="67"/>
  <c r="H49" i="44"/>
  <c r="H49" i="45"/>
  <c r="H49" i="46"/>
  <c r="H49" i="68"/>
  <c r="H49" i="47"/>
  <c r="H49" i="48"/>
  <c r="H49" i="50"/>
  <c r="H49" i="51"/>
  <c r="H49" i="52"/>
  <c r="H49" i="53"/>
  <c r="H49" i="54"/>
  <c r="H49" i="55"/>
  <c r="H49" i="56"/>
  <c r="H49" i="57"/>
  <c r="H49" i="58"/>
  <c r="H49" i="59"/>
  <c r="H49" i="70"/>
  <c r="H49" i="60"/>
  <c r="H49" i="61"/>
  <c r="H49" i="62"/>
  <c r="H49" i="63"/>
  <c r="H49" i="64"/>
  <c r="H49" i="69"/>
  <c r="H49" i="65"/>
  <c r="H49" i="66"/>
  <c r="G48" i="38"/>
  <c r="H48" i="38" s="1"/>
  <c r="H47" i="38"/>
  <c r="G47" i="38"/>
  <c r="G46" i="38"/>
  <c r="H46" i="38" s="1"/>
  <c r="H45" i="38"/>
  <c r="G45" i="38"/>
  <c r="G44" i="38"/>
  <c r="H44" i="38" s="1"/>
  <c r="H43" i="38"/>
  <c r="G43" i="38"/>
  <c r="G48" i="39"/>
  <c r="H48" i="39" s="1"/>
  <c r="G47" i="39"/>
  <c r="H47" i="39" s="1"/>
  <c r="G46" i="39"/>
  <c r="H46" i="39" s="1"/>
  <c r="G45" i="39"/>
  <c r="H45" i="39" s="1"/>
  <c r="G44" i="39"/>
  <c r="H44" i="39" s="1"/>
  <c r="G43" i="39"/>
  <c r="H43" i="39" s="1"/>
  <c r="H48" i="40"/>
  <c r="G48" i="40"/>
  <c r="G47" i="40"/>
  <c r="H47" i="40" s="1"/>
  <c r="H46" i="40"/>
  <c r="G46" i="40"/>
  <c r="G45" i="40"/>
  <c r="H45" i="40" s="1"/>
  <c r="H44" i="40"/>
  <c r="G44" i="40"/>
  <c r="G43" i="40"/>
  <c r="H43" i="40" s="1"/>
  <c r="G48" i="41"/>
  <c r="H48" i="41" s="1"/>
  <c r="G47" i="41"/>
  <c r="H47" i="41" s="1"/>
  <c r="G46" i="41"/>
  <c r="H46" i="41" s="1"/>
  <c r="G45" i="41"/>
  <c r="H45" i="41" s="1"/>
  <c r="G44" i="41"/>
  <c r="H44" i="41" s="1"/>
  <c r="G43" i="41"/>
  <c r="H43" i="41" s="1"/>
  <c r="G48" i="42"/>
  <c r="H48" i="42" s="1"/>
  <c r="H47" i="42"/>
  <c r="G47" i="42"/>
  <c r="G46" i="42"/>
  <c r="H46" i="42" s="1"/>
  <c r="H45" i="42"/>
  <c r="G45" i="42"/>
  <c r="G44" i="42"/>
  <c r="H44" i="42" s="1"/>
  <c r="H43" i="42"/>
  <c r="G43" i="42"/>
  <c r="G48" i="43"/>
  <c r="H48" i="43" s="1"/>
  <c r="G47" i="43"/>
  <c r="H47" i="43" s="1"/>
  <c r="G46" i="43"/>
  <c r="H46" i="43" s="1"/>
  <c r="G45" i="43"/>
  <c r="H45" i="43" s="1"/>
  <c r="G44" i="43"/>
  <c r="H44" i="43" s="1"/>
  <c r="G43" i="43"/>
  <c r="H43" i="43" s="1"/>
  <c r="H48" i="67"/>
  <c r="G48" i="67"/>
  <c r="H47" i="67"/>
  <c r="G47" i="67"/>
  <c r="H46" i="67"/>
  <c r="G46" i="67"/>
  <c r="G45" i="67"/>
  <c r="H45" i="67" s="1"/>
  <c r="H44" i="67"/>
  <c r="G44" i="67"/>
  <c r="H43" i="67"/>
  <c r="G43" i="67"/>
  <c r="H48" i="44"/>
  <c r="G48" i="44"/>
  <c r="G47" i="44"/>
  <c r="H47" i="44" s="1"/>
  <c r="G46" i="44"/>
  <c r="H46" i="44" s="1"/>
  <c r="G45" i="44"/>
  <c r="H45" i="44" s="1"/>
  <c r="H44" i="44"/>
  <c r="G44" i="44"/>
  <c r="G43" i="44"/>
  <c r="H43" i="44" s="1"/>
  <c r="G48" i="45"/>
  <c r="H48" i="45" s="1"/>
  <c r="H47" i="45"/>
  <c r="G47" i="45"/>
  <c r="G46" i="45"/>
  <c r="H46" i="45" s="1"/>
  <c r="H45" i="45"/>
  <c r="G45" i="45"/>
  <c r="G44" i="45"/>
  <c r="H44" i="45" s="1"/>
  <c r="H43" i="45"/>
  <c r="G43" i="45"/>
  <c r="G48" i="46"/>
  <c r="H48" i="46" s="1"/>
  <c r="G47" i="46"/>
  <c r="H47" i="46" s="1"/>
  <c r="G46" i="46"/>
  <c r="H46" i="46" s="1"/>
  <c r="G45" i="46"/>
  <c r="H45" i="46" s="1"/>
  <c r="G44" i="46"/>
  <c r="H44" i="46" s="1"/>
  <c r="G43" i="46"/>
  <c r="H43" i="46" s="1"/>
  <c r="H48" i="68"/>
  <c r="G48" i="68"/>
  <c r="G47" i="68"/>
  <c r="H47" i="68" s="1"/>
  <c r="H46" i="68"/>
  <c r="G46" i="68"/>
  <c r="G45" i="68"/>
  <c r="H45" i="68" s="1"/>
  <c r="H44" i="68"/>
  <c r="G44" i="68"/>
  <c r="G43" i="68"/>
  <c r="H43" i="68" s="1"/>
  <c r="G48" i="47"/>
  <c r="H48" i="47" s="1"/>
  <c r="G47" i="47"/>
  <c r="H47" i="47" s="1"/>
  <c r="G46" i="47"/>
  <c r="H46" i="47" s="1"/>
  <c r="G45" i="47"/>
  <c r="H45" i="47" s="1"/>
  <c r="G44" i="47"/>
  <c r="H44" i="47" s="1"/>
  <c r="G43" i="47"/>
  <c r="H43" i="47" s="1"/>
  <c r="G48" i="48"/>
  <c r="H48" i="48" s="1"/>
  <c r="H47" i="48"/>
  <c r="G47" i="48"/>
  <c r="G46" i="48"/>
  <c r="H46" i="48" s="1"/>
  <c r="H45" i="48"/>
  <c r="G45" i="48"/>
  <c r="G44" i="48"/>
  <c r="H44" i="48" s="1"/>
  <c r="H43" i="48"/>
  <c r="G43" i="48"/>
  <c r="G48" i="50"/>
  <c r="H48" i="50" s="1"/>
  <c r="G47" i="50"/>
  <c r="H47" i="50" s="1"/>
  <c r="G46" i="50"/>
  <c r="H46" i="50" s="1"/>
  <c r="G45" i="50"/>
  <c r="H45" i="50" s="1"/>
  <c r="G44" i="50"/>
  <c r="H44" i="50" s="1"/>
  <c r="G43" i="50"/>
  <c r="H43" i="50" s="1"/>
  <c r="H48" i="51"/>
  <c r="G48" i="51"/>
  <c r="H47" i="51"/>
  <c r="G47" i="51"/>
  <c r="H46" i="51"/>
  <c r="G46" i="51"/>
  <c r="G45" i="51"/>
  <c r="H45" i="51" s="1"/>
  <c r="H44" i="51"/>
  <c r="G44" i="51"/>
  <c r="G43" i="51"/>
  <c r="H43" i="51" s="1"/>
  <c r="G48" i="52"/>
  <c r="H48" i="52" s="1"/>
  <c r="G47" i="52"/>
  <c r="H47" i="52" s="1"/>
  <c r="G46" i="52"/>
  <c r="H46" i="52" s="1"/>
  <c r="G45" i="52"/>
  <c r="H45" i="52" s="1"/>
  <c r="G44" i="52"/>
  <c r="H44" i="52" s="1"/>
  <c r="G43" i="52"/>
  <c r="H43" i="52" s="1"/>
  <c r="G48" i="53"/>
  <c r="H48" i="53" s="1"/>
  <c r="H47" i="53"/>
  <c r="G47" i="53"/>
  <c r="G46" i="53"/>
  <c r="H46" i="53" s="1"/>
  <c r="H45" i="53"/>
  <c r="G45" i="53"/>
  <c r="G44" i="53"/>
  <c r="H44" i="53" s="1"/>
  <c r="H43" i="53"/>
  <c r="G43" i="53"/>
  <c r="G48" i="54"/>
  <c r="H48" i="54" s="1"/>
  <c r="G47" i="54"/>
  <c r="H47" i="54" s="1"/>
  <c r="G46" i="54"/>
  <c r="H46" i="54" s="1"/>
  <c r="H45" i="54"/>
  <c r="G45" i="54"/>
  <c r="G44" i="54"/>
  <c r="H44" i="54" s="1"/>
  <c r="G43" i="54"/>
  <c r="H43" i="54" s="1"/>
  <c r="H48" i="55"/>
  <c r="G48" i="55"/>
  <c r="G47" i="55"/>
  <c r="H47" i="55" s="1"/>
  <c r="H46" i="55"/>
  <c r="G46" i="55"/>
  <c r="G45" i="55"/>
  <c r="H45" i="55" s="1"/>
  <c r="H44" i="55"/>
  <c r="G44" i="55"/>
  <c r="G43" i="55"/>
  <c r="H43" i="55" s="1"/>
  <c r="G48" i="56"/>
  <c r="H48" i="56" s="1"/>
  <c r="G47" i="56"/>
  <c r="H47" i="56" s="1"/>
  <c r="H46" i="56"/>
  <c r="G46" i="56"/>
  <c r="G45" i="56"/>
  <c r="H45" i="56" s="1"/>
  <c r="G44" i="56"/>
  <c r="H44" i="56" s="1"/>
  <c r="G43" i="56"/>
  <c r="H43" i="56" s="1"/>
  <c r="G48" i="57"/>
  <c r="H48" i="57" s="1"/>
  <c r="H47" i="57"/>
  <c r="G47" i="57"/>
  <c r="H46" i="57"/>
  <c r="G46" i="57"/>
  <c r="H45" i="57"/>
  <c r="G45" i="57"/>
  <c r="G44" i="57"/>
  <c r="H44" i="57" s="1"/>
  <c r="H43" i="57"/>
  <c r="G43" i="57"/>
  <c r="G48" i="58"/>
  <c r="H48" i="58" s="1"/>
  <c r="G47" i="58"/>
  <c r="H47" i="58" s="1"/>
  <c r="G46" i="58"/>
  <c r="H46" i="58" s="1"/>
  <c r="G45" i="58"/>
  <c r="H45" i="58" s="1"/>
  <c r="G44" i="58"/>
  <c r="H44" i="58" s="1"/>
  <c r="G43" i="58"/>
  <c r="H43" i="58" s="1"/>
  <c r="H48" i="59"/>
  <c r="G48" i="59"/>
  <c r="H47" i="59"/>
  <c r="G47" i="59"/>
  <c r="H46" i="59"/>
  <c r="G46" i="59"/>
  <c r="G45" i="59"/>
  <c r="H45" i="59" s="1"/>
  <c r="H44" i="59"/>
  <c r="G44" i="59"/>
  <c r="H43" i="59"/>
  <c r="G43" i="59"/>
  <c r="G48" i="70"/>
  <c r="H48" i="70" s="1"/>
  <c r="G47" i="70"/>
  <c r="H47" i="70" s="1"/>
  <c r="G46" i="70"/>
  <c r="H46" i="70" s="1"/>
  <c r="G45" i="70"/>
  <c r="H45" i="70" s="1"/>
  <c r="G44" i="70"/>
  <c r="H44" i="70" s="1"/>
  <c r="G43" i="70"/>
  <c r="H43" i="70" s="1"/>
  <c r="G48" i="60"/>
  <c r="H48" i="60" s="1"/>
  <c r="H47" i="60"/>
  <c r="G47" i="60"/>
  <c r="G46" i="60"/>
  <c r="H46" i="60" s="1"/>
  <c r="H45" i="60"/>
  <c r="G45" i="60"/>
  <c r="G44" i="60"/>
  <c r="H44" i="60" s="1"/>
  <c r="H43" i="60"/>
  <c r="G43" i="60"/>
  <c r="G48" i="61"/>
  <c r="H48" i="61" s="1"/>
  <c r="G47" i="61"/>
  <c r="H47" i="61" s="1"/>
  <c r="G46" i="61"/>
  <c r="H46" i="61" s="1"/>
  <c r="H45" i="61"/>
  <c r="G45" i="61"/>
  <c r="G44" i="61"/>
  <c r="H44" i="61" s="1"/>
  <c r="G43" i="61"/>
  <c r="H43" i="61" s="1"/>
  <c r="H48" i="62"/>
  <c r="G48" i="62"/>
  <c r="G47" i="62"/>
  <c r="H47" i="62" s="1"/>
  <c r="H46" i="62"/>
  <c r="G46" i="62"/>
  <c r="G45" i="62"/>
  <c r="H45" i="62" s="1"/>
  <c r="H44" i="62"/>
  <c r="G44" i="62"/>
  <c r="G43" i="62"/>
  <c r="H43" i="62" s="1"/>
  <c r="H48" i="63"/>
  <c r="G48" i="63"/>
  <c r="G47" i="63"/>
  <c r="H47" i="63" s="1"/>
  <c r="G46" i="63"/>
  <c r="H46" i="63" s="1"/>
  <c r="G45" i="63"/>
  <c r="H45" i="63" s="1"/>
  <c r="H44" i="63"/>
  <c r="G44" i="63"/>
  <c r="G43" i="63"/>
  <c r="H43" i="63" s="1"/>
  <c r="G48" i="64"/>
  <c r="H48" i="64" s="1"/>
  <c r="H47" i="64"/>
  <c r="G47" i="64"/>
  <c r="H46" i="64"/>
  <c r="G46" i="64"/>
  <c r="H45" i="64"/>
  <c r="G45" i="64"/>
  <c r="G44" i="64"/>
  <c r="H44" i="64" s="1"/>
  <c r="H43" i="64"/>
  <c r="G43" i="64"/>
  <c r="G48" i="69"/>
  <c r="H48" i="69" s="1"/>
  <c r="H47" i="69"/>
  <c r="G47" i="69"/>
  <c r="G46" i="69"/>
  <c r="H46" i="69" s="1"/>
  <c r="G45" i="69"/>
  <c r="H45" i="69" s="1"/>
  <c r="G44" i="69"/>
  <c r="H44" i="69" s="1"/>
  <c r="H43" i="69"/>
  <c r="G43" i="69"/>
  <c r="H48" i="65"/>
  <c r="G48" i="65"/>
  <c r="G47" i="65"/>
  <c r="H47" i="65" s="1"/>
  <c r="H46" i="65"/>
  <c r="G46" i="65"/>
  <c r="G45" i="65"/>
  <c r="H45" i="65" s="1"/>
  <c r="H44" i="65"/>
  <c r="G44" i="65"/>
  <c r="G43" i="65"/>
  <c r="H43" i="65" s="1"/>
  <c r="H48" i="66"/>
  <c r="G48" i="66"/>
  <c r="G47" i="66"/>
  <c r="H47" i="66" s="1"/>
  <c r="H46" i="66"/>
  <c r="G46" i="66"/>
  <c r="G45" i="66"/>
  <c r="H45" i="66" s="1"/>
  <c r="H44" i="66"/>
  <c r="G44" i="66"/>
  <c r="G43" i="66"/>
  <c r="H43" i="66" s="1"/>
  <c r="G48" i="37"/>
  <c r="H48" i="37" s="1"/>
  <c r="H47" i="37"/>
  <c r="G47" i="37"/>
  <c r="G46" i="37"/>
  <c r="H46" i="37" s="1"/>
  <c r="G45" i="37"/>
  <c r="H45" i="37" s="1"/>
  <c r="G44" i="37"/>
  <c r="H44" i="37" s="1"/>
  <c r="H43" i="37"/>
  <c r="G43" i="37"/>
  <c r="G48" i="2"/>
  <c r="H48" i="2" s="1"/>
  <c r="G47" i="2"/>
  <c r="H47" i="2" s="1"/>
  <c r="G46" i="2"/>
  <c r="H46" i="2" s="1"/>
  <c r="G45" i="2"/>
  <c r="H45" i="2" s="1"/>
  <c r="H44" i="2"/>
  <c r="G44" i="2"/>
  <c r="G43" i="2"/>
  <c r="H43" i="2" s="1"/>
  <c r="C4" i="72"/>
  <c r="C3" i="72"/>
  <c r="G41" i="2"/>
  <c r="H41" i="2" s="1"/>
  <c r="G40" i="2"/>
  <c r="H40" i="2" s="1"/>
  <c r="G39" i="2"/>
  <c r="H39" i="2" s="1"/>
  <c r="G37" i="2"/>
  <c r="H37" i="2" s="1"/>
  <c r="G36" i="2"/>
  <c r="H36" i="2" s="1"/>
  <c r="G35" i="2"/>
  <c r="H35" i="2" s="1"/>
  <c r="G34" i="2"/>
  <c r="H34" i="2" s="1"/>
  <c r="G41" i="37"/>
  <c r="H41" i="37" s="1"/>
  <c r="G40" i="37"/>
  <c r="H40" i="37" s="1"/>
  <c r="G39" i="37"/>
  <c r="H39" i="37" s="1"/>
  <c r="G37" i="37"/>
  <c r="H37" i="37" s="1"/>
  <c r="G36" i="37"/>
  <c r="H36" i="37" s="1"/>
  <c r="G35" i="37"/>
  <c r="H35" i="37" s="1"/>
  <c r="G34" i="37"/>
  <c r="H34" i="37" s="1"/>
  <c r="G41" i="38"/>
  <c r="H41" i="38" s="1"/>
  <c r="G40" i="38"/>
  <c r="H40" i="38" s="1"/>
  <c r="G39" i="38"/>
  <c r="H39" i="38" s="1"/>
  <c r="G37" i="38"/>
  <c r="H37" i="38" s="1"/>
  <c r="G36" i="38"/>
  <c r="H36" i="38" s="1"/>
  <c r="G35" i="38"/>
  <c r="H35" i="38" s="1"/>
  <c r="G34" i="38"/>
  <c r="H34" i="38" s="1"/>
  <c r="G41" i="39"/>
  <c r="H41" i="39" s="1"/>
  <c r="G40" i="39"/>
  <c r="H40" i="39" s="1"/>
  <c r="G39" i="39"/>
  <c r="H39" i="39" s="1"/>
  <c r="G37" i="39"/>
  <c r="H37" i="39" s="1"/>
  <c r="G36" i="39"/>
  <c r="H36" i="39" s="1"/>
  <c r="G35" i="39"/>
  <c r="H35" i="39" s="1"/>
  <c r="G34" i="39"/>
  <c r="H34" i="39" s="1"/>
  <c r="G41" i="40"/>
  <c r="H41" i="40" s="1"/>
  <c r="G40" i="40"/>
  <c r="H40" i="40" s="1"/>
  <c r="G39" i="40"/>
  <c r="H39" i="40" s="1"/>
  <c r="G37" i="40"/>
  <c r="H37" i="40" s="1"/>
  <c r="G36" i="40"/>
  <c r="H36" i="40" s="1"/>
  <c r="G35" i="40"/>
  <c r="H35" i="40" s="1"/>
  <c r="G34" i="40"/>
  <c r="H34" i="40" s="1"/>
  <c r="G41" i="41"/>
  <c r="H41" i="41" s="1"/>
  <c r="G40" i="41"/>
  <c r="H40" i="41" s="1"/>
  <c r="G39" i="41"/>
  <c r="H39" i="41" s="1"/>
  <c r="G37" i="41"/>
  <c r="H37" i="41" s="1"/>
  <c r="G36" i="41"/>
  <c r="H36" i="41" s="1"/>
  <c r="G35" i="41"/>
  <c r="H35" i="41" s="1"/>
  <c r="H34" i="41"/>
  <c r="G34" i="41"/>
  <c r="G41" i="42"/>
  <c r="H41" i="42" s="1"/>
  <c r="G40" i="42"/>
  <c r="H40" i="42" s="1"/>
  <c r="G39" i="42"/>
  <c r="H39" i="42" s="1"/>
  <c r="G37" i="42"/>
  <c r="H37" i="42" s="1"/>
  <c r="G36" i="42"/>
  <c r="H36" i="42" s="1"/>
  <c r="G35" i="42"/>
  <c r="H35" i="42" s="1"/>
  <c r="G34" i="42"/>
  <c r="H34" i="42" s="1"/>
  <c r="G41" i="43"/>
  <c r="H41" i="43" s="1"/>
  <c r="G40" i="43"/>
  <c r="H40" i="43" s="1"/>
  <c r="H39" i="43"/>
  <c r="G39" i="43"/>
  <c r="G37" i="43"/>
  <c r="H37" i="43" s="1"/>
  <c r="G36" i="43"/>
  <c r="H36" i="43" s="1"/>
  <c r="G35" i="43"/>
  <c r="H35" i="43" s="1"/>
  <c r="G34" i="43"/>
  <c r="H34" i="43" s="1"/>
  <c r="G41" i="67"/>
  <c r="H41" i="67" s="1"/>
  <c r="G40" i="67"/>
  <c r="H40" i="67" s="1"/>
  <c r="G39" i="67"/>
  <c r="H39" i="67" s="1"/>
  <c r="G37" i="67"/>
  <c r="H37" i="67" s="1"/>
  <c r="G36" i="67"/>
  <c r="H36" i="67" s="1"/>
  <c r="G35" i="67"/>
  <c r="H35" i="67" s="1"/>
  <c r="G34" i="67"/>
  <c r="H34" i="67" s="1"/>
  <c r="G41" i="44"/>
  <c r="H41" i="44" s="1"/>
  <c r="G40" i="44"/>
  <c r="H40" i="44" s="1"/>
  <c r="G39" i="44"/>
  <c r="H39" i="44" s="1"/>
  <c r="G37" i="44"/>
  <c r="H37" i="44" s="1"/>
  <c r="G36" i="44"/>
  <c r="H36" i="44" s="1"/>
  <c r="G35" i="44"/>
  <c r="H35" i="44" s="1"/>
  <c r="G34" i="44"/>
  <c r="H34" i="44" s="1"/>
  <c r="G41" i="45"/>
  <c r="H41" i="45" s="1"/>
  <c r="G40" i="45"/>
  <c r="H40" i="45" s="1"/>
  <c r="G39" i="45"/>
  <c r="H39" i="45" s="1"/>
  <c r="G37" i="45"/>
  <c r="H37" i="45" s="1"/>
  <c r="G36" i="45"/>
  <c r="H36" i="45" s="1"/>
  <c r="G35" i="45"/>
  <c r="H35" i="45" s="1"/>
  <c r="G34" i="45"/>
  <c r="H34" i="45" s="1"/>
  <c r="G41" i="46"/>
  <c r="H41" i="46" s="1"/>
  <c r="G40" i="46"/>
  <c r="H40" i="46" s="1"/>
  <c r="G39" i="46"/>
  <c r="H39" i="46" s="1"/>
  <c r="G37" i="46"/>
  <c r="H37" i="46" s="1"/>
  <c r="G36" i="46"/>
  <c r="H36" i="46" s="1"/>
  <c r="G35" i="46"/>
  <c r="H35" i="46" s="1"/>
  <c r="G34" i="46"/>
  <c r="H34" i="46" s="1"/>
  <c r="G41" i="68"/>
  <c r="H41" i="68" s="1"/>
  <c r="G40" i="68"/>
  <c r="H40" i="68" s="1"/>
  <c r="G39" i="68"/>
  <c r="H39" i="68" s="1"/>
  <c r="G37" i="68"/>
  <c r="H37" i="68" s="1"/>
  <c r="G36" i="68"/>
  <c r="H36" i="68" s="1"/>
  <c r="G35" i="68"/>
  <c r="H35" i="68" s="1"/>
  <c r="G34" i="68"/>
  <c r="H34" i="68" s="1"/>
  <c r="G41" i="47"/>
  <c r="H41" i="47" s="1"/>
  <c r="G40" i="47"/>
  <c r="H40" i="47" s="1"/>
  <c r="G39" i="47"/>
  <c r="H39" i="47" s="1"/>
  <c r="G37" i="47"/>
  <c r="H37" i="47" s="1"/>
  <c r="G36" i="47"/>
  <c r="H36" i="47" s="1"/>
  <c r="G35" i="47"/>
  <c r="H35" i="47" s="1"/>
  <c r="G34" i="47"/>
  <c r="H34" i="47" s="1"/>
  <c r="G41" i="48"/>
  <c r="H41" i="48" s="1"/>
  <c r="G40" i="48"/>
  <c r="H40" i="48" s="1"/>
  <c r="G39" i="48"/>
  <c r="H39" i="48" s="1"/>
  <c r="G37" i="48"/>
  <c r="H37" i="48" s="1"/>
  <c r="G36" i="48"/>
  <c r="H36" i="48" s="1"/>
  <c r="G35" i="48"/>
  <c r="H35" i="48" s="1"/>
  <c r="G34" i="48"/>
  <c r="H34" i="48" s="1"/>
  <c r="G41" i="50"/>
  <c r="H41" i="50" s="1"/>
  <c r="G40" i="50"/>
  <c r="H40" i="50" s="1"/>
  <c r="G39" i="50"/>
  <c r="H39" i="50" s="1"/>
  <c r="G37" i="50"/>
  <c r="H37" i="50" s="1"/>
  <c r="G36" i="50"/>
  <c r="H36" i="50" s="1"/>
  <c r="G35" i="50"/>
  <c r="H35" i="50" s="1"/>
  <c r="G34" i="50"/>
  <c r="H34" i="50" s="1"/>
  <c r="G41" i="51"/>
  <c r="H41" i="51" s="1"/>
  <c r="G40" i="51"/>
  <c r="H40" i="51" s="1"/>
  <c r="G39" i="51"/>
  <c r="H39" i="51" s="1"/>
  <c r="G37" i="51"/>
  <c r="H37" i="51" s="1"/>
  <c r="G36" i="51"/>
  <c r="H36" i="51" s="1"/>
  <c r="G35" i="51"/>
  <c r="H35" i="51" s="1"/>
  <c r="G34" i="51"/>
  <c r="H34" i="51" s="1"/>
  <c r="G41" i="52"/>
  <c r="H41" i="52" s="1"/>
  <c r="H40" i="52"/>
  <c r="G40" i="52"/>
  <c r="G39" i="52"/>
  <c r="H39" i="52" s="1"/>
  <c r="G37" i="52"/>
  <c r="H37" i="52" s="1"/>
  <c r="G36" i="52"/>
  <c r="H36" i="52" s="1"/>
  <c r="G35" i="52"/>
  <c r="H35" i="52" s="1"/>
  <c r="G34" i="52"/>
  <c r="H34" i="52" s="1"/>
  <c r="G41" i="53"/>
  <c r="H41" i="53" s="1"/>
  <c r="G40" i="53"/>
  <c r="H40" i="53" s="1"/>
  <c r="G39" i="53"/>
  <c r="H39" i="53" s="1"/>
  <c r="G37" i="53"/>
  <c r="H37" i="53" s="1"/>
  <c r="G36" i="53"/>
  <c r="H36" i="53" s="1"/>
  <c r="G35" i="53"/>
  <c r="H35" i="53" s="1"/>
  <c r="G34" i="53"/>
  <c r="H34" i="53" s="1"/>
  <c r="G41" i="54"/>
  <c r="H41" i="54" s="1"/>
  <c r="G40" i="54"/>
  <c r="H40" i="54" s="1"/>
  <c r="G39" i="54"/>
  <c r="H39" i="54" s="1"/>
  <c r="G37" i="54"/>
  <c r="H37" i="54" s="1"/>
  <c r="G36" i="54"/>
  <c r="H36" i="54" s="1"/>
  <c r="G35" i="54"/>
  <c r="H35" i="54" s="1"/>
  <c r="G34" i="54"/>
  <c r="H34" i="54" s="1"/>
  <c r="G41" i="55"/>
  <c r="H41" i="55" s="1"/>
  <c r="G40" i="55"/>
  <c r="H40" i="55" s="1"/>
  <c r="G39" i="55"/>
  <c r="H39" i="55" s="1"/>
  <c r="G37" i="55"/>
  <c r="H37" i="55" s="1"/>
  <c r="G36" i="55"/>
  <c r="H36" i="55" s="1"/>
  <c r="G35" i="55"/>
  <c r="H35" i="55" s="1"/>
  <c r="G34" i="55"/>
  <c r="H34" i="55" s="1"/>
  <c r="G41" i="57"/>
  <c r="H41" i="57" s="1"/>
  <c r="G40" i="57"/>
  <c r="H40" i="57" s="1"/>
  <c r="G39" i="57"/>
  <c r="H39" i="57" s="1"/>
  <c r="G37" i="57"/>
  <c r="H37" i="57" s="1"/>
  <c r="G36" i="57"/>
  <c r="H36" i="57" s="1"/>
  <c r="G35" i="57"/>
  <c r="H35" i="57" s="1"/>
  <c r="G34" i="57"/>
  <c r="H34" i="57" s="1"/>
  <c r="G41" i="58"/>
  <c r="H41" i="58" s="1"/>
  <c r="G40" i="58"/>
  <c r="H40" i="58" s="1"/>
  <c r="G39" i="58"/>
  <c r="H39" i="58" s="1"/>
  <c r="G37" i="58"/>
  <c r="H37" i="58" s="1"/>
  <c r="G36" i="58"/>
  <c r="H36" i="58" s="1"/>
  <c r="G35" i="58"/>
  <c r="H35" i="58" s="1"/>
  <c r="G34" i="58"/>
  <c r="H34" i="58" s="1"/>
  <c r="G41" i="59"/>
  <c r="H41" i="59" s="1"/>
  <c r="G40" i="59"/>
  <c r="H40" i="59" s="1"/>
  <c r="G39" i="59"/>
  <c r="H39" i="59" s="1"/>
  <c r="G37" i="59"/>
  <c r="H37" i="59" s="1"/>
  <c r="G36" i="59"/>
  <c r="H36" i="59" s="1"/>
  <c r="G35" i="59"/>
  <c r="H35" i="59" s="1"/>
  <c r="G34" i="59"/>
  <c r="H34" i="59" s="1"/>
  <c r="G41" i="70"/>
  <c r="H41" i="70" s="1"/>
  <c r="G40" i="70"/>
  <c r="H40" i="70" s="1"/>
  <c r="G39" i="70"/>
  <c r="H39" i="70" s="1"/>
  <c r="G37" i="70"/>
  <c r="H37" i="70" s="1"/>
  <c r="G36" i="70"/>
  <c r="H36" i="70" s="1"/>
  <c r="G35" i="70"/>
  <c r="H35" i="70" s="1"/>
  <c r="G34" i="70"/>
  <c r="H34" i="70" s="1"/>
  <c r="G41" i="60"/>
  <c r="H41" i="60" s="1"/>
  <c r="G40" i="60"/>
  <c r="H40" i="60" s="1"/>
  <c r="G39" i="60"/>
  <c r="H39" i="60" s="1"/>
  <c r="G37" i="60"/>
  <c r="H37" i="60" s="1"/>
  <c r="G36" i="60"/>
  <c r="H36" i="60" s="1"/>
  <c r="G35" i="60"/>
  <c r="H35" i="60" s="1"/>
  <c r="G34" i="60"/>
  <c r="H34" i="60" s="1"/>
  <c r="G41" i="61"/>
  <c r="H41" i="61" s="1"/>
  <c r="G40" i="61"/>
  <c r="H40" i="61" s="1"/>
  <c r="G39" i="61"/>
  <c r="H39" i="61" s="1"/>
  <c r="G37" i="61"/>
  <c r="H37" i="61" s="1"/>
  <c r="G36" i="61"/>
  <c r="H36" i="61" s="1"/>
  <c r="G35" i="61"/>
  <c r="H35" i="61" s="1"/>
  <c r="G34" i="61"/>
  <c r="H34" i="61" s="1"/>
  <c r="G41" i="62"/>
  <c r="H41" i="62" s="1"/>
  <c r="G40" i="62"/>
  <c r="H40" i="62" s="1"/>
  <c r="G39" i="62"/>
  <c r="H39" i="62" s="1"/>
  <c r="G37" i="62"/>
  <c r="H37" i="62" s="1"/>
  <c r="G36" i="62"/>
  <c r="H36" i="62" s="1"/>
  <c r="G35" i="62"/>
  <c r="H35" i="62" s="1"/>
  <c r="G34" i="62"/>
  <c r="H34" i="62" s="1"/>
  <c r="G41" i="63"/>
  <c r="H41" i="63" s="1"/>
  <c r="G40" i="63"/>
  <c r="H40" i="63" s="1"/>
  <c r="G39" i="63"/>
  <c r="H39" i="63" s="1"/>
  <c r="G37" i="63"/>
  <c r="H37" i="63" s="1"/>
  <c r="G36" i="63"/>
  <c r="H36" i="63" s="1"/>
  <c r="G35" i="63"/>
  <c r="H35" i="63" s="1"/>
  <c r="G34" i="63"/>
  <c r="H34" i="63" s="1"/>
  <c r="G41" i="64"/>
  <c r="H41" i="64" s="1"/>
  <c r="G40" i="64"/>
  <c r="H40" i="64" s="1"/>
  <c r="G39" i="64"/>
  <c r="H39" i="64" s="1"/>
  <c r="G37" i="64"/>
  <c r="H37" i="64" s="1"/>
  <c r="G36" i="64"/>
  <c r="H36" i="64" s="1"/>
  <c r="G35" i="64"/>
  <c r="H35" i="64" s="1"/>
  <c r="G34" i="64"/>
  <c r="H34" i="64" s="1"/>
  <c r="G41" i="69"/>
  <c r="H41" i="69" s="1"/>
  <c r="G40" i="69"/>
  <c r="H40" i="69" s="1"/>
  <c r="G39" i="69"/>
  <c r="H39" i="69" s="1"/>
  <c r="G37" i="69"/>
  <c r="H37" i="69" s="1"/>
  <c r="G36" i="69"/>
  <c r="H36" i="69" s="1"/>
  <c r="G35" i="69"/>
  <c r="H35" i="69" s="1"/>
  <c r="G34" i="69"/>
  <c r="H34" i="69" s="1"/>
  <c r="G41" i="65"/>
  <c r="H41" i="65" s="1"/>
  <c r="G40" i="65"/>
  <c r="H40" i="65" s="1"/>
  <c r="G39" i="65"/>
  <c r="H39" i="65" s="1"/>
  <c r="G37" i="65"/>
  <c r="H37" i="65" s="1"/>
  <c r="H36" i="65"/>
  <c r="G36" i="65"/>
  <c r="G35" i="65"/>
  <c r="H35" i="65" s="1"/>
  <c r="G34" i="65"/>
  <c r="H34" i="65" s="1"/>
  <c r="G41" i="66"/>
  <c r="H41" i="66" s="1"/>
  <c r="G40" i="66"/>
  <c r="H40" i="66" s="1"/>
  <c r="G39" i="66"/>
  <c r="H39" i="66" s="1"/>
  <c r="G37" i="66"/>
  <c r="H37" i="66" s="1"/>
  <c r="G36" i="66"/>
  <c r="H36" i="66" s="1"/>
  <c r="G35" i="66"/>
  <c r="H35" i="66" s="1"/>
  <c r="G34" i="66"/>
  <c r="H34" i="66" s="1"/>
  <c r="G41" i="56"/>
  <c r="H41" i="56" s="1"/>
  <c r="G40" i="56"/>
  <c r="H40" i="56" s="1"/>
  <c r="G39" i="56"/>
  <c r="H39" i="56" s="1"/>
  <c r="G37" i="56"/>
  <c r="H37" i="56" s="1"/>
  <c r="G36" i="56"/>
  <c r="H36" i="56" s="1"/>
  <c r="G35" i="56"/>
  <c r="H35" i="56" s="1"/>
  <c r="G34" i="56"/>
  <c r="H34" i="56" s="1"/>
  <c r="E44" i="71" l="1"/>
  <c r="E43" i="71"/>
  <c r="E42" i="71"/>
  <c r="E41" i="71"/>
  <c r="E40" i="71"/>
  <c r="E34" i="71"/>
  <c r="E26" i="71"/>
  <c r="E21" i="71"/>
  <c r="E47" i="71" l="1"/>
  <c r="E46" i="71"/>
  <c r="E39" i="71"/>
  <c r="E37" i="71"/>
  <c r="E35" i="71"/>
  <c r="E32" i="71"/>
  <c r="E31" i="71"/>
  <c r="E30" i="71"/>
  <c r="E29" i="71"/>
  <c r="E28" i="71"/>
  <c r="E27" i="71"/>
  <c r="E24" i="71"/>
  <c r="E23" i="71"/>
  <c r="E22" i="71"/>
  <c r="E19" i="71"/>
  <c r="E18" i="71"/>
  <c r="E17" i="71"/>
  <c r="E16" i="71"/>
  <c r="E15" i="71"/>
  <c r="E14" i="71"/>
  <c r="E13" i="71"/>
  <c r="E12" i="71"/>
  <c r="E11" i="71"/>
  <c r="E10" i="71"/>
  <c r="E9" i="71"/>
  <c r="E8" i="71"/>
  <c r="E7" i="71"/>
  <c r="J5" i="70" l="1"/>
  <c r="I5" i="70"/>
  <c r="H5" i="70"/>
  <c r="G5" i="70"/>
  <c r="F5" i="70"/>
  <c r="E5" i="70"/>
  <c r="D5" i="70"/>
  <c r="C5" i="70"/>
  <c r="B5" i="70"/>
  <c r="A5" i="70"/>
  <c r="G31" i="70"/>
  <c r="H31" i="70" s="1"/>
  <c r="G30" i="70"/>
  <c r="H30" i="70" s="1"/>
  <c r="G29" i="70"/>
  <c r="H29" i="70" s="1"/>
  <c r="G28" i="70"/>
  <c r="H28" i="70" s="1"/>
  <c r="G26" i="70"/>
  <c r="H26" i="70" s="1"/>
  <c r="G25" i="70"/>
  <c r="H25" i="70" s="1"/>
  <c r="H24" i="70"/>
  <c r="G24" i="70"/>
  <c r="G22" i="70"/>
  <c r="H22" i="70" s="1"/>
  <c r="G21" i="70"/>
  <c r="H21" i="70" s="1"/>
  <c r="G20" i="70"/>
  <c r="H20" i="70" s="1"/>
  <c r="G19" i="70"/>
  <c r="H19" i="70" s="1"/>
  <c r="G15" i="70"/>
  <c r="H15" i="70" s="1"/>
  <c r="G14" i="70"/>
  <c r="H14" i="70" s="1"/>
  <c r="G13" i="70"/>
  <c r="H13" i="70" s="1"/>
  <c r="G12" i="70"/>
  <c r="H12" i="70" s="1"/>
  <c r="G11" i="70"/>
  <c r="H11" i="70" s="1"/>
  <c r="G10" i="70"/>
  <c r="H10" i="70" s="1"/>
  <c r="G9" i="70"/>
  <c r="H9" i="70" s="1"/>
  <c r="J4" i="70"/>
  <c r="I4" i="70"/>
  <c r="H4" i="70"/>
  <c r="G4" i="70"/>
  <c r="F4" i="70"/>
  <c r="E4" i="70"/>
  <c r="D4" i="70"/>
  <c r="C4" i="70"/>
  <c r="B4" i="70"/>
  <c r="A4" i="70"/>
  <c r="J5" i="69"/>
  <c r="I5" i="69"/>
  <c r="H5" i="69"/>
  <c r="G5" i="69"/>
  <c r="F5" i="69"/>
  <c r="E5" i="69"/>
  <c r="D5" i="69"/>
  <c r="C5" i="69"/>
  <c r="B5" i="69"/>
  <c r="A5" i="69"/>
  <c r="G31" i="69"/>
  <c r="H31" i="69" s="1"/>
  <c r="G30" i="69"/>
  <c r="H30" i="69" s="1"/>
  <c r="G29" i="69"/>
  <c r="H29" i="69" s="1"/>
  <c r="G28" i="69"/>
  <c r="H28" i="69" s="1"/>
  <c r="G26" i="69"/>
  <c r="H26" i="69" s="1"/>
  <c r="G25" i="69"/>
  <c r="H25" i="69" s="1"/>
  <c r="G24" i="69"/>
  <c r="H24" i="69" s="1"/>
  <c r="G22" i="69"/>
  <c r="H22" i="69" s="1"/>
  <c r="G21" i="69"/>
  <c r="H21" i="69" s="1"/>
  <c r="G20" i="69"/>
  <c r="H20" i="69" s="1"/>
  <c r="G19" i="69"/>
  <c r="H19" i="69" s="1"/>
  <c r="G15" i="69"/>
  <c r="H15" i="69" s="1"/>
  <c r="G14" i="69"/>
  <c r="H14" i="69" s="1"/>
  <c r="G13" i="69"/>
  <c r="H13" i="69" s="1"/>
  <c r="G12" i="69"/>
  <c r="H12" i="69" s="1"/>
  <c r="G11" i="69"/>
  <c r="H11" i="69" s="1"/>
  <c r="G10" i="69"/>
  <c r="H10" i="69" s="1"/>
  <c r="G9" i="69"/>
  <c r="H9" i="69" s="1"/>
  <c r="J4" i="69"/>
  <c r="I4" i="69"/>
  <c r="H4" i="69"/>
  <c r="G4" i="69"/>
  <c r="F4" i="69"/>
  <c r="E4" i="69"/>
  <c r="D4" i="69"/>
  <c r="C4" i="69"/>
  <c r="B4" i="69"/>
  <c r="A4" i="69"/>
  <c r="H17" i="70" l="1"/>
  <c r="H17" i="69"/>
  <c r="J5" i="68"/>
  <c r="H5" i="68"/>
  <c r="G5" i="68"/>
  <c r="F5" i="68"/>
  <c r="E5" i="68"/>
  <c r="D5" i="68"/>
  <c r="C5" i="68"/>
  <c r="B5" i="68"/>
  <c r="A5" i="68"/>
  <c r="G31" i="68"/>
  <c r="H31" i="68" s="1"/>
  <c r="G30" i="68"/>
  <c r="H30" i="68" s="1"/>
  <c r="G29" i="68"/>
  <c r="H29" i="68" s="1"/>
  <c r="G28" i="68"/>
  <c r="H28" i="68" s="1"/>
  <c r="G26" i="68"/>
  <c r="H26" i="68" s="1"/>
  <c r="G25" i="68"/>
  <c r="H25" i="68" s="1"/>
  <c r="G24" i="68"/>
  <c r="H24" i="68" s="1"/>
  <c r="G22" i="68"/>
  <c r="H22" i="68" s="1"/>
  <c r="G21" i="68"/>
  <c r="H21" i="68" s="1"/>
  <c r="G20" i="68"/>
  <c r="H20" i="68" s="1"/>
  <c r="G19" i="68"/>
  <c r="H19" i="68" s="1"/>
  <c r="G15" i="68"/>
  <c r="H15" i="68" s="1"/>
  <c r="G14" i="68"/>
  <c r="H14" i="68" s="1"/>
  <c r="G13" i="68"/>
  <c r="H13" i="68" s="1"/>
  <c r="G12" i="68"/>
  <c r="H12" i="68" s="1"/>
  <c r="G11" i="68"/>
  <c r="H11" i="68" s="1"/>
  <c r="G10" i="68"/>
  <c r="H10" i="68" s="1"/>
  <c r="G9" i="68"/>
  <c r="H9" i="68" s="1"/>
  <c r="J4" i="68"/>
  <c r="H4" i="68"/>
  <c r="G4" i="68"/>
  <c r="F4" i="68"/>
  <c r="E4" i="68"/>
  <c r="D4" i="68"/>
  <c r="C4" i="68"/>
  <c r="B4" i="68"/>
  <c r="A4" i="68"/>
  <c r="J5" i="67"/>
  <c r="H5" i="67"/>
  <c r="G5" i="67"/>
  <c r="F5" i="67"/>
  <c r="E5" i="67"/>
  <c r="D5" i="67"/>
  <c r="C5" i="67"/>
  <c r="B5" i="67"/>
  <c r="A5" i="67"/>
  <c r="H31" i="67"/>
  <c r="G31" i="67"/>
  <c r="G30" i="67"/>
  <c r="H30" i="67" s="1"/>
  <c r="G29" i="67"/>
  <c r="H29" i="67" s="1"/>
  <c r="G28" i="67"/>
  <c r="H28" i="67" s="1"/>
  <c r="G26" i="67"/>
  <c r="H26" i="67" s="1"/>
  <c r="G25" i="67"/>
  <c r="H25" i="67" s="1"/>
  <c r="G24" i="67"/>
  <c r="H24" i="67" s="1"/>
  <c r="G22" i="67"/>
  <c r="H22" i="67" s="1"/>
  <c r="G21" i="67"/>
  <c r="H21" i="67" s="1"/>
  <c r="G20" i="67"/>
  <c r="H20" i="67" s="1"/>
  <c r="G19" i="67"/>
  <c r="H19" i="67" s="1"/>
  <c r="G15" i="67"/>
  <c r="H15" i="67" s="1"/>
  <c r="G14" i="67"/>
  <c r="H14" i="67" s="1"/>
  <c r="G13" i="67"/>
  <c r="H13" i="67" s="1"/>
  <c r="G12" i="67"/>
  <c r="H12" i="67" s="1"/>
  <c r="G11" i="67"/>
  <c r="H11" i="67" s="1"/>
  <c r="G10" i="67"/>
  <c r="H10" i="67" s="1"/>
  <c r="G9" i="67"/>
  <c r="H9" i="67" s="1"/>
  <c r="J4" i="67"/>
  <c r="H4" i="67"/>
  <c r="G4" i="67"/>
  <c r="F4" i="67"/>
  <c r="E4" i="67"/>
  <c r="D4" i="67"/>
  <c r="C4" i="67"/>
  <c r="B4" i="67"/>
  <c r="A4" i="67"/>
  <c r="M21" i="1"/>
  <c r="M29" i="1" s="1"/>
  <c r="L21" i="1"/>
  <c r="L23" i="1"/>
  <c r="M16" i="1"/>
  <c r="M19" i="1" s="1"/>
  <c r="L16" i="1"/>
  <c r="M10" i="1"/>
  <c r="M9" i="1"/>
  <c r="M13" i="1" s="1"/>
  <c r="L4" i="1"/>
  <c r="M4" i="1"/>
  <c r="M7" i="1" s="1"/>
  <c r="L10" i="1"/>
  <c r="L9" i="1"/>
  <c r="L18" i="1"/>
  <c r="L12" i="1"/>
  <c r="H17" i="67" l="1"/>
  <c r="L19" i="1"/>
  <c r="H17" i="68"/>
  <c r="L13" i="1"/>
  <c r="L46" i="1"/>
  <c r="L29" i="1"/>
  <c r="A5" i="66"/>
  <c r="B5" i="66"/>
  <c r="C5" i="66"/>
  <c r="D5" i="66"/>
  <c r="E5" i="66"/>
  <c r="F5" i="66"/>
  <c r="G5" i="66"/>
  <c r="H5" i="66"/>
  <c r="I5" i="66"/>
  <c r="J5" i="66"/>
  <c r="A5" i="65"/>
  <c r="B5" i="65"/>
  <c r="C5" i="65"/>
  <c r="D5" i="65"/>
  <c r="E5" i="65"/>
  <c r="F5" i="65"/>
  <c r="G5" i="65"/>
  <c r="H5" i="65"/>
  <c r="I5" i="65"/>
  <c r="J5" i="65"/>
  <c r="A5" i="64"/>
  <c r="B5" i="64"/>
  <c r="C5" i="64"/>
  <c r="D5" i="64"/>
  <c r="E5" i="64"/>
  <c r="F5" i="64"/>
  <c r="G5" i="64"/>
  <c r="H5" i="64"/>
  <c r="I5" i="64"/>
  <c r="J5" i="64"/>
  <c r="G31" i="66"/>
  <c r="H31" i="66" s="1"/>
  <c r="G30" i="66"/>
  <c r="H30" i="66" s="1"/>
  <c r="G29" i="66"/>
  <c r="H29" i="66" s="1"/>
  <c r="G28" i="66"/>
  <c r="H28" i="66" s="1"/>
  <c r="G26" i="66"/>
  <c r="H26" i="66" s="1"/>
  <c r="G25" i="66"/>
  <c r="H25" i="66" s="1"/>
  <c r="G24" i="66"/>
  <c r="H24" i="66" s="1"/>
  <c r="G22" i="66"/>
  <c r="H22" i="66" s="1"/>
  <c r="G21" i="66"/>
  <c r="H21" i="66" s="1"/>
  <c r="G20" i="66"/>
  <c r="H20" i="66" s="1"/>
  <c r="G19" i="66"/>
  <c r="H19" i="66" s="1"/>
  <c r="G15" i="66"/>
  <c r="H15" i="66" s="1"/>
  <c r="G14" i="66"/>
  <c r="H14" i="66" s="1"/>
  <c r="G13" i="66"/>
  <c r="H13" i="66" s="1"/>
  <c r="G12" i="66"/>
  <c r="H12" i="66" s="1"/>
  <c r="G11" i="66"/>
  <c r="H11" i="66" s="1"/>
  <c r="G10" i="66"/>
  <c r="H10" i="66" s="1"/>
  <c r="G9" i="66"/>
  <c r="H9" i="66" s="1"/>
  <c r="J4" i="66"/>
  <c r="I4" i="66"/>
  <c r="H4" i="66"/>
  <c r="G4" i="66"/>
  <c r="F4" i="66"/>
  <c r="E4" i="66"/>
  <c r="D4" i="66"/>
  <c r="C4" i="66"/>
  <c r="B4" i="66"/>
  <c r="A4" i="66"/>
  <c r="G31" i="65"/>
  <c r="H31" i="65" s="1"/>
  <c r="G30" i="65"/>
  <c r="H30" i="65" s="1"/>
  <c r="G29" i="65"/>
  <c r="H29" i="65" s="1"/>
  <c r="G28" i="65"/>
  <c r="H28" i="65" s="1"/>
  <c r="G26" i="65"/>
  <c r="H26" i="65" s="1"/>
  <c r="G25" i="65"/>
  <c r="H25" i="65" s="1"/>
  <c r="G24" i="65"/>
  <c r="H24" i="65" s="1"/>
  <c r="G22" i="65"/>
  <c r="H22" i="65" s="1"/>
  <c r="G21" i="65"/>
  <c r="H21" i="65" s="1"/>
  <c r="G20" i="65"/>
  <c r="H20" i="65" s="1"/>
  <c r="G19" i="65"/>
  <c r="H19" i="65" s="1"/>
  <c r="G15" i="65"/>
  <c r="H15" i="65" s="1"/>
  <c r="G14" i="65"/>
  <c r="H14" i="65" s="1"/>
  <c r="G13" i="65"/>
  <c r="H13" i="65" s="1"/>
  <c r="G12" i="65"/>
  <c r="H12" i="65" s="1"/>
  <c r="G11" i="65"/>
  <c r="H11" i="65" s="1"/>
  <c r="G10" i="65"/>
  <c r="H10" i="65" s="1"/>
  <c r="G9" i="65"/>
  <c r="H9" i="65" s="1"/>
  <c r="J4" i="65"/>
  <c r="I4" i="65"/>
  <c r="H4" i="65"/>
  <c r="G4" i="65"/>
  <c r="F4" i="65"/>
  <c r="E4" i="65"/>
  <c r="D4" i="65"/>
  <c r="C4" i="65"/>
  <c r="B4" i="65"/>
  <c r="A4" i="65"/>
  <c r="G31" i="64"/>
  <c r="H31" i="64" s="1"/>
  <c r="G30" i="64"/>
  <c r="H30" i="64" s="1"/>
  <c r="G29" i="64"/>
  <c r="H29" i="64" s="1"/>
  <c r="G28" i="64"/>
  <c r="H28" i="64" s="1"/>
  <c r="G26" i="64"/>
  <c r="H26" i="64" s="1"/>
  <c r="G25" i="64"/>
  <c r="H25" i="64" s="1"/>
  <c r="G24" i="64"/>
  <c r="H24" i="64" s="1"/>
  <c r="G22" i="64"/>
  <c r="H22" i="64" s="1"/>
  <c r="G21" i="64"/>
  <c r="H21" i="64" s="1"/>
  <c r="G20" i="64"/>
  <c r="H20" i="64" s="1"/>
  <c r="G19" i="64"/>
  <c r="H19" i="64" s="1"/>
  <c r="G15" i="64"/>
  <c r="H15" i="64" s="1"/>
  <c r="G14" i="64"/>
  <c r="H14" i="64" s="1"/>
  <c r="G13" i="64"/>
  <c r="H13" i="64" s="1"/>
  <c r="G12" i="64"/>
  <c r="H12" i="64" s="1"/>
  <c r="G11" i="64"/>
  <c r="H11" i="64" s="1"/>
  <c r="G10" i="64"/>
  <c r="H10" i="64" s="1"/>
  <c r="G9" i="64"/>
  <c r="H9" i="64" s="1"/>
  <c r="J4" i="64"/>
  <c r="I4" i="64"/>
  <c r="H4" i="64"/>
  <c r="G4" i="64"/>
  <c r="F4" i="64"/>
  <c r="E4" i="64"/>
  <c r="D4" i="64"/>
  <c r="C4" i="64"/>
  <c r="B4" i="64"/>
  <c r="A4" i="64"/>
  <c r="A5" i="63"/>
  <c r="B5" i="63"/>
  <c r="C5" i="63"/>
  <c r="D5" i="63"/>
  <c r="E5" i="63"/>
  <c r="F5" i="63"/>
  <c r="G5" i="63"/>
  <c r="H5" i="63"/>
  <c r="I5" i="63"/>
  <c r="J5" i="63"/>
  <c r="G31" i="63"/>
  <c r="H31" i="63" s="1"/>
  <c r="G30" i="63"/>
  <c r="H30" i="63" s="1"/>
  <c r="G29" i="63"/>
  <c r="H29" i="63" s="1"/>
  <c r="G28" i="63"/>
  <c r="H28" i="63" s="1"/>
  <c r="G26" i="63"/>
  <c r="H26" i="63" s="1"/>
  <c r="G25" i="63"/>
  <c r="H25" i="63" s="1"/>
  <c r="G24" i="63"/>
  <c r="H24" i="63" s="1"/>
  <c r="G22" i="63"/>
  <c r="H22" i="63" s="1"/>
  <c r="G21" i="63"/>
  <c r="H21" i="63" s="1"/>
  <c r="G20" i="63"/>
  <c r="H20" i="63" s="1"/>
  <c r="G19" i="63"/>
  <c r="H19" i="63" s="1"/>
  <c r="G15" i="63"/>
  <c r="H15" i="63" s="1"/>
  <c r="G14" i="63"/>
  <c r="H14" i="63" s="1"/>
  <c r="G13" i="63"/>
  <c r="H13" i="63" s="1"/>
  <c r="G12" i="63"/>
  <c r="H12" i="63" s="1"/>
  <c r="G11" i="63"/>
  <c r="H11" i="63" s="1"/>
  <c r="G10" i="63"/>
  <c r="H10" i="63" s="1"/>
  <c r="G9" i="63"/>
  <c r="H9" i="63" s="1"/>
  <c r="J4" i="63"/>
  <c r="I4" i="63"/>
  <c r="H4" i="63"/>
  <c r="G4" i="63"/>
  <c r="F4" i="63"/>
  <c r="E4" i="63"/>
  <c r="D4" i="63"/>
  <c r="C4" i="63"/>
  <c r="B4" i="63"/>
  <c r="A4" i="63"/>
  <c r="A5" i="62"/>
  <c r="B5" i="62"/>
  <c r="C5" i="62"/>
  <c r="D5" i="62"/>
  <c r="E5" i="62"/>
  <c r="F5" i="62"/>
  <c r="G5" i="62"/>
  <c r="H5" i="62"/>
  <c r="I5" i="62"/>
  <c r="J5" i="62"/>
  <c r="G31" i="62"/>
  <c r="H31" i="62" s="1"/>
  <c r="G30" i="62"/>
  <c r="H30" i="62" s="1"/>
  <c r="G29" i="62"/>
  <c r="H29" i="62" s="1"/>
  <c r="G28" i="62"/>
  <c r="H28" i="62" s="1"/>
  <c r="G26" i="62"/>
  <c r="H26" i="62" s="1"/>
  <c r="G25" i="62"/>
  <c r="H25" i="62" s="1"/>
  <c r="G24" i="62"/>
  <c r="H24" i="62" s="1"/>
  <c r="G22" i="62"/>
  <c r="H22" i="62" s="1"/>
  <c r="G21" i="62"/>
  <c r="H21" i="62" s="1"/>
  <c r="G20" i="62"/>
  <c r="H20" i="62" s="1"/>
  <c r="G19" i="62"/>
  <c r="H19" i="62" s="1"/>
  <c r="G15" i="62"/>
  <c r="H15" i="62" s="1"/>
  <c r="G14" i="62"/>
  <c r="H14" i="62" s="1"/>
  <c r="G13" i="62"/>
  <c r="H13" i="62" s="1"/>
  <c r="G12" i="62"/>
  <c r="H12" i="62" s="1"/>
  <c r="G11" i="62"/>
  <c r="H11" i="62" s="1"/>
  <c r="G10" i="62"/>
  <c r="H10" i="62" s="1"/>
  <c r="G9" i="62"/>
  <c r="H9" i="62" s="1"/>
  <c r="J4" i="62"/>
  <c r="I4" i="62"/>
  <c r="H4" i="62"/>
  <c r="G4" i="62"/>
  <c r="F4" i="62"/>
  <c r="E4" i="62"/>
  <c r="D4" i="62"/>
  <c r="C4" i="62"/>
  <c r="B4" i="62"/>
  <c r="A4" i="62"/>
  <c r="A5" i="61"/>
  <c r="B5" i="61"/>
  <c r="C5" i="61"/>
  <c r="D5" i="61"/>
  <c r="E5" i="61"/>
  <c r="F5" i="61"/>
  <c r="G5" i="61"/>
  <c r="H5" i="61"/>
  <c r="I5" i="61"/>
  <c r="J5" i="61"/>
  <c r="G31" i="61"/>
  <c r="H31" i="61" s="1"/>
  <c r="G30" i="61"/>
  <c r="H30" i="61" s="1"/>
  <c r="G29" i="61"/>
  <c r="H29" i="61" s="1"/>
  <c r="G28" i="61"/>
  <c r="H28" i="61" s="1"/>
  <c r="G26" i="61"/>
  <c r="H26" i="61" s="1"/>
  <c r="G25" i="61"/>
  <c r="H25" i="61" s="1"/>
  <c r="G24" i="61"/>
  <c r="H24" i="61" s="1"/>
  <c r="G22" i="61"/>
  <c r="H22" i="61" s="1"/>
  <c r="G21" i="61"/>
  <c r="H21" i="61" s="1"/>
  <c r="G20" i="61"/>
  <c r="H20" i="61" s="1"/>
  <c r="G19" i="61"/>
  <c r="H19" i="61" s="1"/>
  <c r="G15" i="61"/>
  <c r="H15" i="61" s="1"/>
  <c r="G14" i="61"/>
  <c r="H14" i="61" s="1"/>
  <c r="G13" i="61"/>
  <c r="H13" i="61" s="1"/>
  <c r="G12" i="61"/>
  <c r="H12" i="61" s="1"/>
  <c r="G11" i="61"/>
  <c r="H11" i="61" s="1"/>
  <c r="G10" i="61"/>
  <c r="H10" i="61" s="1"/>
  <c r="G9" i="61"/>
  <c r="H9" i="61" s="1"/>
  <c r="J4" i="61"/>
  <c r="I4" i="61"/>
  <c r="H4" i="61"/>
  <c r="G4" i="61"/>
  <c r="F4" i="61"/>
  <c r="E4" i="61"/>
  <c r="D4" i="61"/>
  <c r="C4" i="61"/>
  <c r="B4" i="61"/>
  <c r="A4" i="61"/>
  <c r="A5" i="60"/>
  <c r="B5" i="60"/>
  <c r="C5" i="60"/>
  <c r="D5" i="60"/>
  <c r="E5" i="60"/>
  <c r="F5" i="60"/>
  <c r="G5" i="60"/>
  <c r="H5" i="60"/>
  <c r="I5" i="60"/>
  <c r="J5" i="60"/>
  <c r="G31" i="60"/>
  <c r="H31" i="60" s="1"/>
  <c r="G30" i="60"/>
  <c r="H30" i="60" s="1"/>
  <c r="G29" i="60"/>
  <c r="H29" i="60" s="1"/>
  <c r="G28" i="60"/>
  <c r="H28" i="60" s="1"/>
  <c r="G26" i="60"/>
  <c r="H26" i="60" s="1"/>
  <c r="G25" i="60"/>
  <c r="H25" i="60" s="1"/>
  <c r="G24" i="60"/>
  <c r="H24" i="60" s="1"/>
  <c r="G22" i="60"/>
  <c r="H22" i="60" s="1"/>
  <c r="G21" i="60"/>
  <c r="H21" i="60" s="1"/>
  <c r="G20" i="60"/>
  <c r="H20" i="60" s="1"/>
  <c r="G19" i="60"/>
  <c r="H19" i="60" s="1"/>
  <c r="G15" i="60"/>
  <c r="H15" i="60" s="1"/>
  <c r="G14" i="60"/>
  <c r="H14" i="60" s="1"/>
  <c r="G13" i="60"/>
  <c r="H13" i="60" s="1"/>
  <c r="G12" i="60"/>
  <c r="H12" i="60" s="1"/>
  <c r="G11" i="60"/>
  <c r="H11" i="60" s="1"/>
  <c r="G10" i="60"/>
  <c r="H10" i="60" s="1"/>
  <c r="G9" i="60"/>
  <c r="H9" i="60" s="1"/>
  <c r="J4" i="60"/>
  <c r="I4" i="60"/>
  <c r="H4" i="60"/>
  <c r="G4" i="60"/>
  <c r="F4" i="60"/>
  <c r="E4" i="60"/>
  <c r="D4" i="60"/>
  <c r="C4" i="60"/>
  <c r="B4" i="60"/>
  <c r="A4" i="60"/>
  <c r="A5" i="59"/>
  <c r="B5" i="59"/>
  <c r="C5" i="59"/>
  <c r="D5" i="59"/>
  <c r="E5" i="59"/>
  <c r="F5" i="59"/>
  <c r="G5" i="59"/>
  <c r="H5" i="59"/>
  <c r="I5" i="59"/>
  <c r="J5" i="59"/>
  <c r="G31" i="59"/>
  <c r="H31" i="59" s="1"/>
  <c r="G30" i="59"/>
  <c r="H30" i="59" s="1"/>
  <c r="G29" i="59"/>
  <c r="H29" i="59" s="1"/>
  <c r="G28" i="59"/>
  <c r="H28" i="59" s="1"/>
  <c r="G26" i="59"/>
  <c r="H26" i="59" s="1"/>
  <c r="G25" i="59"/>
  <c r="H25" i="59" s="1"/>
  <c r="G24" i="59"/>
  <c r="H24" i="59" s="1"/>
  <c r="G22" i="59"/>
  <c r="H22" i="59" s="1"/>
  <c r="G21" i="59"/>
  <c r="H21" i="59" s="1"/>
  <c r="H20" i="59"/>
  <c r="G20" i="59"/>
  <c r="G19" i="59"/>
  <c r="H19" i="59" s="1"/>
  <c r="G15" i="59"/>
  <c r="H15" i="59" s="1"/>
  <c r="G14" i="59"/>
  <c r="H14" i="59" s="1"/>
  <c r="G13" i="59"/>
  <c r="H13" i="59" s="1"/>
  <c r="G12" i="59"/>
  <c r="H12" i="59" s="1"/>
  <c r="G11" i="59"/>
  <c r="H11" i="59" s="1"/>
  <c r="G10" i="59"/>
  <c r="H10" i="59" s="1"/>
  <c r="G9" i="59"/>
  <c r="H9" i="59" s="1"/>
  <c r="J4" i="59"/>
  <c r="I4" i="59"/>
  <c r="H4" i="59"/>
  <c r="G4" i="59"/>
  <c r="F4" i="59"/>
  <c r="E4" i="59"/>
  <c r="D4" i="59"/>
  <c r="C4" i="59"/>
  <c r="B4" i="59"/>
  <c r="A4" i="59"/>
  <c r="A5" i="58"/>
  <c r="B5" i="58"/>
  <c r="C5" i="58"/>
  <c r="D5" i="58"/>
  <c r="E5" i="58"/>
  <c r="F5" i="58"/>
  <c r="G5" i="58"/>
  <c r="H5" i="58"/>
  <c r="I5" i="58"/>
  <c r="J5" i="58"/>
  <c r="A5" i="57"/>
  <c r="B5" i="57"/>
  <c r="C5" i="57"/>
  <c r="D5" i="57"/>
  <c r="E5" i="57"/>
  <c r="F5" i="57"/>
  <c r="G5" i="57"/>
  <c r="H5" i="57"/>
  <c r="I5" i="57"/>
  <c r="J5" i="57"/>
  <c r="G31" i="58"/>
  <c r="H31" i="58" s="1"/>
  <c r="G30" i="58"/>
  <c r="H30" i="58" s="1"/>
  <c r="G29" i="58"/>
  <c r="H29" i="58" s="1"/>
  <c r="G28" i="58"/>
  <c r="H28" i="58" s="1"/>
  <c r="G26" i="58"/>
  <c r="H26" i="58" s="1"/>
  <c r="G25" i="58"/>
  <c r="H25" i="58" s="1"/>
  <c r="G24" i="58"/>
  <c r="H24" i="58" s="1"/>
  <c r="G22" i="58"/>
  <c r="H22" i="58" s="1"/>
  <c r="G21" i="58"/>
  <c r="H21" i="58" s="1"/>
  <c r="G20" i="58"/>
  <c r="H20" i="58" s="1"/>
  <c r="G19" i="58"/>
  <c r="H19" i="58" s="1"/>
  <c r="G15" i="58"/>
  <c r="H15" i="58" s="1"/>
  <c r="G14" i="58"/>
  <c r="H14" i="58" s="1"/>
  <c r="G13" i="58"/>
  <c r="H13" i="58" s="1"/>
  <c r="G12" i="58"/>
  <c r="H12" i="58" s="1"/>
  <c r="G11" i="58"/>
  <c r="H11" i="58" s="1"/>
  <c r="G10" i="58"/>
  <c r="H10" i="58" s="1"/>
  <c r="G9" i="58"/>
  <c r="H9" i="58" s="1"/>
  <c r="J4" i="58"/>
  <c r="I4" i="58"/>
  <c r="H4" i="58"/>
  <c r="G4" i="58"/>
  <c r="F4" i="58"/>
  <c r="E4" i="58"/>
  <c r="D4" i="58"/>
  <c r="C4" i="58"/>
  <c r="B4" i="58"/>
  <c r="A4" i="58"/>
  <c r="G31" i="57"/>
  <c r="H31" i="57" s="1"/>
  <c r="G30" i="57"/>
  <c r="H30" i="57" s="1"/>
  <c r="G29" i="57"/>
  <c r="H29" i="57" s="1"/>
  <c r="G28" i="57"/>
  <c r="H28" i="57" s="1"/>
  <c r="G26" i="57"/>
  <c r="H26" i="57" s="1"/>
  <c r="G25" i="57"/>
  <c r="H25" i="57" s="1"/>
  <c r="G24" i="57"/>
  <c r="H24" i="57" s="1"/>
  <c r="G22" i="57"/>
  <c r="H22" i="57" s="1"/>
  <c r="G21" i="57"/>
  <c r="H21" i="57" s="1"/>
  <c r="G20" i="57"/>
  <c r="H20" i="57" s="1"/>
  <c r="G19" i="57"/>
  <c r="H19" i="57" s="1"/>
  <c r="G15" i="57"/>
  <c r="H15" i="57" s="1"/>
  <c r="G14" i="57"/>
  <c r="H14" i="57" s="1"/>
  <c r="G13" i="57"/>
  <c r="H13" i="57" s="1"/>
  <c r="G12" i="57"/>
  <c r="H12" i="57" s="1"/>
  <c r="G11" i="57"/>
  <c r="H11" i="57" s="1"/>
  <c r="G10" i="57"/>
  <c r="H10" i="57" s="1"/>
  <c r="G9" i="57"/>
  <c r="H9" i="57" s="1"/>
  <c r="J4" i="57"/>
  <c r="I4" i="57"/>
  <c r="H4" i="57"/>
  <c r="G4" i="57"/>
  <c r="F4" i="57"/>
  <c r="E4" i="57"/>
  <c r="D4" i="57"/>
  <c r="C4" i="57"/>
  <c r="B4" i="57"/>
  <c r="A4" i="57"/>
  <c r="A5" i="56"/>
  <c r="B5" i="56"/>
  <c r="C5" i="56"/>
  <c r="D5" i="56"/>
  <c r="E5" i="56"/>
  <c r="F5" i="56"/>
  <c r="G5" i="56"/>
  <c r="H5" i="56"/>
  <c r="I5" i="56"/>
  <c r="J5" i="56"/>
  <c r="A4" i="56"/>
  <c r="B4" i="56"/>
  <c r="C4" i="56"/>
  <c r="D4" i="56"/>
  <c r="E4" i="56"/>
  <c r="F4" i="56"/>
  <c r="G4" i="56"/>
  <c r="H4" i="56"/>
  <c r="I4" i="56"/>
  <c r="J4" i="56"/>
  <c r="G31" i="56"/>
  <c r="H31" i="56" s="1"/>
  <c r="G30" i="56"/>
  <c r="H30" i="56" s="1"/>
  <c r="G29" i="56"/>
  <c r="H29" i="56" s="1"/>
  <c r="G28" i="56"/>
  <c r="H28" i="56" s="1"/>
  <c r="G26" i="56"/>
  <c r="H26" i="56" s="1"/>
  <c r="G25" i="56"/>
  <c r="H25" i="56" s="1"/>
  <c r="G24" i="56"/>
  <c r="H24" i="56" s="1"/>
  <c r="G22" i="56"/>
  <c r="H22" i="56" s="1"/>
  <c r="G21" i="56"/>
  <c r="H21" i="56" s="1"/>
  <c r="G20" i="56"/>
  <c r="H20" i="56" s="1"/>
  <c r="G19" i="56"/>
  <c r="H19" i="56" s="1"/>
  <c r="G15" i="56"/>
  <c r="H15" i="56" s="1"/>
  <c r="G14" i="56"/>
  <c r="H14" i="56" s="1"/>
  <c r="G13" i="56"/>
  <c r="H13" i="56" s="1"/>
  <c r="G12" i="56"/>
  <c r="H12" i="56" s="1"/>
  <c r="G11" i="56"/>
  <c r="H11" i="56" s="1"/>
  <c r="G10" i="56"/>
  <c r="H10" i="56" s="1"/>
  <c r="G9" i="56"/>
  <c r="H9" i="56" s="1"/>
  <c r="I4" i="48"/>
  <c r="I4" i="50"/>
  <c r="I4" i="51"/>
  <c r="I4" i="52"/>
  <c r="I4" i="53"/>
  <c r="I4" i="54"/>
  <c r="I4" i="55"/>
  <c r="I4" i="47"/>
  <c r="H4" i="48"/>
  <c r="H4" i="50"/>
  <c r="H4" i="51"/>
  <c r="H4" i="52"/>
  <c r="H4" i="53"/>
  <c r="H4" i="54"/>
  <c r="H4" i="55"/>
  <c r="H4" i="47"/>
  <c r="A5" i="55"/>
  <c r="B5" i="55"/>
  <c r="C5" i="55"/>
  <c r="D5" i="55"/>
  <c r="E5" i="55"/>
  <c r="F5" i="55"/>
  <c r="G5" i="55"/>
  <c r="H5" i="55"/>
  <c r="I5" i="55"/>
  <c r="J5" i="55"/>
  <c r="G31" i="55"/>
  <c r="H31" i="55" s="1"/>
  <c r="G30" i="55"/>
  <c r="H30" i="55" s="1"/>
  <c r="G29" i="55"/>
  <c r="H29" i="55" s="1"/>
  <c r="G28" i="55"/>
  <c r="H28" i="55" s="1"/>
  <c r="G26" i="55"/>
  <c r="H26" i="55" s="1"/>
  <c r="G25" i="55"/>
  <c r="H25" i="55" s="1"/>
  <c r="G24" i="55"/>
  <c r="H24" i="55" s="1"/>
  <c r="G22" i="55"/>
  <c r="H22" i="55" s="1"/>
  <c r="G21" i="55"/>
  <c r="H21" i="55" s="1"/>
  <c r="G20" i="55"/>
  <c r="H20" i="55" s="1"/>
  <c r="G19" i="55"/>
  <c r="H19" i="55" s="1"/>
  <c r="G15" i="55"/>
  <c r="H15" i="55" s="1"/>
  <c r="G14" i="55"/>
  <c r="H14" i="55" s="1"/>
  <c r="G13" i="55"/>
  <c r="H13" i="55" s="1"/>
  <c r="G12" i="55"/>
  <c r="H12" i="55" s="1"/>
  <c r="G11" i="55"/>
  <c r="H11" i="55" s="1"/>
  <c r="G10" i="55"/>
  <c r="H10" i="55" s="1"/>
  <c r="G9" i="55"/>
  <c r="H9" i="55" s="1"/>
  <c r="J4" i="55"/>
  <c r="G4" i="55"/>
  <c r="F4" i="55"/>
  <c r="E4" i="55"/>
  <c r="D4" i="55"/>
  <c r="C4" i="55"/>
  <c r="B4" i="55"/>
  <c r="A4" i="55"/>
  <c r="A5" i="54"/>
  <c r="B5" i="54"/>
  <c r="C5" i="54"/>
  <c r="D5" i="54"/>
  <c r="E5" i="54"/>
  <c r="F5" i="54"/>
  <c r="G5" i="54"/>
  <c r="H5" i="54"/>
  <c r="I5" i="54"/>
  <c r="J5" i="54"/>
  <c r="A5" i="53"/>
  <c r="B5" i="53"/>
  <c r="C5" i="53"/>
  <c r="D5" i="53"/>
  <c r="E5" i="53"/>
  <c r="F5" i="53"/>
  <c r="G5" i="53"/>
  <c r="H5" i="53"/>
  <c r="I5" i="53"/>
  <c r="J5" i="53"/>
  <c r="G31" i="54"/>
  <c r="H31" i="54" s="1"/>
  <c r="G30" i="54"/>
  <c r="H30" i="54" s="1"/>
  <c r="G29" i="54"/>
  <c r="H29" i="54" s="1"/>
  <c r="G28" i="54"/>
  <c r="H28" i="54" s="1"/>
  <c r="G26" i="54"/>
  <c r="H26" i="54" s="1"/>
  <c r="G25" i="54"/>
  <c r="H25" i="54" s="1"/>
  <c r="G24" i="54"/>
  <c r="H24" i="54" s="1"/>
  <c r="G22" i="54"/>
  <c r="H22" i="54" s="1"/>
  <c r="G21" i="54"/>
  <c r="H21" i="54" s="1"/>
  <c r="G20" i="54"/>
  <c r="H20" i="54" s="1"/>
  <c r="G19" i="54"/>
  <c r="H19" i="54" s="1"/>
  <c r="G15" i="54"/>
  <c r="H15" i="54" s="1"/>
  <c r="G14" i="54"/>
  <c r="H14" i="54" s="1"/>
  <c r="G13" i="54"/>
  <c r="H13" i="54" s="1"/>
  <c r="G12" i="54"/>
  <c r="H12" i="54" s="1"/>
  <c r="G11" i="54"/>
  <c r="H11" i="54" s="1"/>
  <c r="G10" i="54"/>
  <c r="H10" i="54" s="1"/>
  <c r="G9" i="54"/>
  <c r="H9" i="54" s="1"/>
  <c r="J4" i="54"/>
  <c r="G4" i="54"/>
  <c r="F4" i="54"/>
  <c r="E4" i="54"/>
  <c r="D4" i="54"/>
  <c r="C4" i="54"/>
  <c r="B4" i="54"/>
  <c r="A4" i="54"/>
  <c r="G31" i="53"/>
  <c r="H31" i="53" s="1"/>
  <c r="G30" i="53"/>
  <c r="H30" i="53" s="1"/>
  <c r="G29" i="53"/>
  <c r="H29" i="53" s="1"/>
  <c r="G28" i="53"/>
  <c r="H28" i="53" s="1"/>
  <c r="G26" i="53"/>
  <c r="H26" i="53" s="1"/>
  <c r="G25" i="53"/>
  <c r="H25" i="53" s="1"/>
  <c r="G24" i="53"/>
  <c r="H24" i="53" s="1"/>
  <c r="G22" i="53"/>
  <c r="H22" i="53" s="1"/>
  <c r="G21" i="53"/>
  <c r="H21" i="53" s="1"/>
  <c r="G20" i="53"/>
  <c r="H20" i="53" s="1"/>
  <c r="G19" i="53"/>
  <c r="H19" i="53" s="1"/>
  <c r="G15" i="53"/>
  <c r="H15" i="53" s="1"/>
  <c r="G14" i="53"/>
  <c r="H14" i="53" s="1"/>
  <c r="G13" i="53"/>
  <c r="H13" i="53" s="1"/>
  <c r="G12" i="53"/>
  <c r="H12" i="53" s="1"/>
  <c r="G11" i="53"/>
  <c r="H11" i="53" s="1"/>
  <c r="G10" i="53"/>
  <c r="H10" i="53" s="1"/>
  <c r="G9" i="53"/>
  <c r="H9" i="53" s="1"/>
  <c r="J4" i="53"/>
  <c r="G4" i="53"/>
  <c r="F4" i="53"/>
  <c r="E4" i="53"/>
  <c r="D4" i="53"/>
  <c r="C4" i="53"/>
  <c r="B4" i="53"/>
  <c r="A4" i="53"/>
  <c r="A5" i="52"/>
  <c r="B5" i="52"/>
  <c r="C5" i="52"/>
  <c r="D5" i="52"/>
  <c r="E5" i="52"/>
  <c r="F5" i="52"/>
  <c r="G5" i="52"/>
  <c r="H5" i="52"/>
  <c r="I5" i="52"/>
  <c r="J5" i="52"/>
  <c r="G31" i="52"/>
  <c r="H31" i="52" s="1"/>
  <c r="G30" i="52"/>
  <c r="H30" i="52" s="1"/>
  <c r="G29" i="52"/>
  <c r="H29" i="52" s="1"/>
  <c r="G28" i="52"/>
  <c r="H28" i="52" s="1"/>
  <c r="G26" i="52"/>
  <c r="H26" i="52" s="1"/>
  <c r="G25" i="52"/>
  <c r="H25" i="52" s="1"/>
  <c r="G24" i="52"/>
  <c r="H24" i="52" s="1"/>
  <c r="G22" i="52"/>
  <c r="H22" i="52" s="1"/>
  <c r="G21" i="52"/>
  <c r="H21" i="52" s="1"/>
  <c r="G20" i="52"/>
  <c r="H20" i="52" s="1"/>
  <c r="G19" i="52"/>
  <c r="H19" i="52" s="1"/>
  <c r="G15" i="52"/>
  <c r="H15" i="52" s="1"/>
  <c r="G14" i="52"/>
  <c r="H14" i="52" s="1"/>
  <c r="G13" i="52"/>
  <c r="H13" i="52" s="1"/>
  <c r="G12" i="52"/>
  <c r="H12" i="52" s="1"/>
  <c r="G11" i="52"/>
  <c r="H11" i="52" s="1"/>
  <c r="G10" i="52"/>
  <c r="H10" i="52" s="1"/>
  <c r="G9" i="52"/>
  <c r="H9" i="52" s="1"/>
  <c r="J4" i="52"/>
  <c r="G4" i="52"/>
  <c r="F4" i="52"/>
  <c r="E4" i="52"/>
  <c r="D4" i="52"/>
  <c r="C4" i="52"/>
  <c r="B4" i="52"/>
  <c r="A4" i="52"/>
  <c r="A5" i="51"/>
  <c r="B5" i="51"/>
  <c r="C5" i="51"/>
  <c r="D5" i="51"/>
  <c r="E5" i="51"/>
  <c r="F5" i="51"/>
  <c r="G5" i="51"/>
  <c r="H5" i="51"/>
  <c r="I5" i="51"/>
  <c r="J5" i="51"/>
  <c r="G31" i="51"/>
  <c r="H31" i="51" s="1"/>
  <c r="G30" i="51"/>
  <c r="H30" i="51" s="1"/>
  <c r="G29" i="51"/>
  <c r="H29" i="51" s="1"/>
  <c r="G28" i="51"/>
  <c r="H28" i="51" s="1"/>
  <c r="G26" i="51"/>
  <c r="H26" i="51" s="1"/>
  <c r="G25" i="51"/>
  <c r="H25" i="51" s="1"/>
  <c r="G24" i="51"/>
  <c r="H24" i="51" s="1"/>
  <c r="G22" i="51"/>
  <c r="H22" i="51" s="1"/>
  <c r="G21" i="51"/>
  <c r="H21" i="51" s="1"/>
  <c r="G20" i="51"/>
  <c r="H20" i="51" s="1"/>
  <c r="G19" i="51"/>
  <c r="H19" i="51" s="1"/>
  <c r="G15" i="51"/>
  <c r="H15" i="51" s="1"/>
  <c r="G14" i="51"/>
  <c r="H14" i="51" s="1"/>
  <c r="G13" i="51"/>
  <c r="H13" i="51" s="1"/>
  <c r="G12" i="51"/>
  <c r="H12" i="51" s="1"/>
  <c r="G11" i="51"/>
  <c r="H11" i="51" s="1"/>
  <c r="G10" i="51"/>
  <c r="H10" i="51" s="1"/>
  <c r="G9" i="51"/>
  <c r="H9" i="51" s="1"/>
  <c r="J4" i="51"/>
  <c r="G4" i="51"/>
  <c r="F4" i="51"/>
  <c r="E4" i="51"/>
  <c r="D4" i="51"/>
  <c r="C4" i="51"/>
  <c r="B4" i="51"/>
  <c r="A4" i="51"/>
  <c r="A5" i="50"/>
  <c r="B5" i="50"/>
  <c r="C5" i="50"/>
  <c r="D5" i="50"/>
  <c r="E5" i="50"/>
  <c r="F5" i="50"/>
  <c r="G5" i="50"/>
  <c r="H5" i="50"/>
  <c r="I5" i="50"/>
  <c r="J5" i="50"/>
  <c r="G31" i="50"/>
  <c r="H31" i="50" s="1"/>
  <c r="G30" i="50"/>
  <c r="H30" i="50" s="1"/>
  <c r="G29" i="50"/>
  <c r="H29" i="50" s="1"/>
  <c r="G28" i="50"/>
  <c r="H28" i="50" s="1"/>
  <c r="G26" i="50"/>
  <c r="H26" i="50" s="1"/>
  <c r="G25" i="50"/>
  <c r="H25" i="50" s="1"/>
  <c r="G24" i="50"/>
  <c r="H24" i="50" s="1"/>
  <c r="G22" i="50"/>
  <c r="H22" i="50" s="1"/>
  <c r="G21" i="50"/>
  <c r="H21" i="50" s="1"/>
  <c r="G20" i="50"/>
  <c r="H20" i="50" s="1"/>
  <c r="G19" i="50"/>
  <c r="H19" i="50" s="1"/>
  <c r="G15" i="50"/>
  <c r="H15" i="50" s="1"/>
  <c r="G14" i="50"/>
  <c r="H14" i="50" s="1"/>
  <c r="G13" i="50"/>
  <c r="H13" i="50" s="1"/>
  <c r="G12" i="50"/>
  <c r="H12" i="50" s="1"/>
  <c r="G11" i="50"/>
  <c r="H11" i="50" s="1"/>
  <c r="G10" i="50"/>
  <c r="H10" i="50" s="1"/>
  <c r="G9" i="50"/>
  <c r="H9" i="50" s="1"/>
  <c r="J4" i="50"/>
  <c r="G4" i="50"/>
  <c r="F4" i="50"/>
  <c r="E4" i="50"/>
  <c r="D4" i="50"/>
  <c r="C4" i="50"/>
  <c r="B4" i="50"/>
  <c r="A4" i="50"/>
  <c r="A5" i="48"/>
  <c r="B5" i="48"/>
  <c r="C5" i="48"/>
  <c r="D5" i="48"/>
  <c r="E5" i="48"/>
  <c r="F5" i="48"/>
  <c r="G5" i="48"/>
  <c r="H5" i="48"/>
  <c r="I5" i="48"/>
  <c r="J5" i="48"/>
  <c r="A5" i="47"/>
  <c r="B5" i="47"/>
  <c r="C5" i="47"/>
  <c r="D5" i="47"/>
  <c r="E5" i="47"/>
  <c r="F5" i="47"/>
  <c r="G5" i="47"/>
  <c r="H5" i="47"/>
  <c r="I5" i="47"/>
  <c r="J5" i="47"/>
  <c r="G19" i="48"/>
  <c r="H19" i="48" s="1"/>
  <c r="G20" i="48"/>
  <c r="H20" i="48" s="1"/>
  <c r="G21" i="48"/>
  <c r="H21" i="48" s="1"/>
  <c r="G22" i="48"/>
  <c r="H22" i="48" s="1"/>
  <c r="G24" i="48"/>
  <c r="H24" i="48" s="1"/>
  <c r="G25" i="48"/>
  <c r="H25" i="48" s="1"/>
  <c r="G26" i="48"/>
  <c r="H26" i="48" s="1"/>
  <c r="G28" i="48"/>
  <c r="H28" i="48" s="1"/>
  <c r="G29" i="48"/>
  <c r="H29" i="48" s="1"/>
  <c r="G30" i="48"/>
  <c r="H30" i="48" s="1"/>
  <c r="G31" i="48"/>
  <c r="H31" i="48" s="1"/>
  <c r="A4" i="48"/>
  <c r="B4" i="48"/>
  <c r="C4" i="48"/>
  <c r="D4" i="48"/>
  <c r="E4" i="48"/>
  <c r="F4" i="48"/>
  <c r="G4" i="48"/>
  <c r="J4" i="48"/>
  <c r="H17" i="64" l="1"/>
  <c r="H17" i="55"/>
  <c r="H17" i="59"/>
  <c r="H17" i="56"/>
  <c r="H17" i="63"/>
  <c r="H17" i="61"/>
  <c r="H17" i="58"/>
  <c r="H17" i="57"/>
  <c r="H17" i="66"/>
  <c r="H17" i="65"/>
  <c r="H17" i="62"/>
  <c r="H17" i="60"/>
  <c r="H17" i="54"/>
  <c r="H17" i="53"/>
  <c r="H17" i="52"/>
  <c r="H17" i="51"/>
  <c r="H17" i="50"/>
  <c r="J4" i="47"/>
  <c r="G4" i="47"/>
  <c r="F4" i="47"/>
  <c r="E4" i="47"/>
  <c r="D4" i="47"/>
  <c r="C4" i="47"/>
  <c r="B4" i="47"/>
  <c r="A4" i="47"/>
  <c r="G15" i="48"/>
  <c r="H15" i="48" s="1"/>
  <c r="G14" i="48"/>
  <c r="H14" i="48" s="1"/>
  <c r="G13" i="48"/>
  <c r="H13" i="48" s="1"/>
  <c r="G12" i="48"/>
  <c r="H12" i="48" s="1"/>
  <c r="G11" i="48"/>
  <c r="H11" i="48" s="1"/>
  <c r="G10" i="48"/>
  <c r="H10" i="48" s="1"/>
  <c r="G9" i="48"/>
  <c r="H9" i="48" s="1"/>
  <c r="G31" i="47"/>
  <c r="H31" i="47" s="1"/>
  <c r="G30" i="47"/>
  <c r="H30" i="47" s="1"/>
  <c r="G29" i="47"/>
  <c r="H29" i="47" s="1"/>
  <c r="G28" i="47"/>
  <c r="H28" i="47" s="1"/>
  <c r="G26" i="47"/>
  <c r="H26" i="47" s="1"/>
  <c r="G25" i="47"/>
  <c r="H25" i="47" s="1"/>
  <c r="G24" i="47"/>
  <c r="H24" i="47" s="1"/>
  <c r="G22" i="47"/>
  <c r="H22" i="47" s="1"/>
  <c r="G21" i="47"/>
  <c r="H21" i="47" s="1"/>
  <c r="G20" i="47"/>
  <c r="H20" i="47" s="1"/>
  <c r="G19" i="47"/>
  <c r="H19" i="47" s="1"/>
  <c r="G15" i="47"/>
  <c r="H15" i="47" s="1"/>
  <c r="G14" i="47"/>
  <c r="H14" i="47" s="1"/>
  <c r="G13" i="47"/>
  <c r="H13" i="47" s="1"/>
  <c r="G12" i="47"/>
  <c r="H12" i="47" s="1"/>
  <c r="G11" i="47"/>
  <c r="H11" i="47" s="1"/>
  <c r="G10" i="47"/>
  <c r="H10" i="47" s="1"/>
  <c r="G9" i="47"/>
  <c r="H9" i="47" s="1"/>
  <c r="J5" i="46"/>
  <c r="H5" i="46"/>
  <c r="G5" i="46"/>
  <c r="F5" i="46"/>
  <c r="E5" i="46"/>
  <c r="D5" i="46"/>
  <c r="C5" i="46"/>
  <c r="B5" i="46"/>
  <c r="A5" i="46"/>
  <c r="J5" i="45"/>
  <c r="H5" i="45"/>
  <c r="G5" i="45"/>
  <c r="F5" i="45"/>
  <c r="E5" i="45"/>
  <c r="D5" i="45"/>
  <c r="C5" i="45"/>
  <c r="B5" i="45"/>
  <c r="A5" i="45"/>
  <c r="J5" i="44"/>
  <c r="H5" i="44"/>
  <c r="G5" i="44"/>
  <c r="F5" i="44"/>
  <c r="E5" i="44"/>
  <c r="D5" i="44"/>
  <c r="C5" i="44"/>
  <c r="B5" i="44"/>
  <c r="A5" i="44"/>
  <c r="J4" i="44"/>
  <c r="H4" i="44"/>
  <c r="G4" i="44"/>
  <c r="F4" i="44"/>
  <c r="E4" i="44"/>
  <c r="D4" i="44"/>
  <c r="C4" i="44"/>
  <c r="B4" i="44"/>
  <c r="A4" i="44"/>
  <c r="J4" i="45"/>
  <c r="H4" i="45"/>
  <c r="G4" i="45"/>
  <c r="F4" i="45"/>
  <c r="E4" i="45"/>
  <c r="D4" i="45"/>
  <c r="C4" i="45"/>
  <c r="B4" i="45"/>
  <c r="A4" i="45"/>
  <c r="J4" i="46"/>
  <c r="H4" i="46"/>
  <c r="G4" i="46"/>
  <c r="F4" i="46"/>
  <c r="E4" i="46"/>
  <c r="D4" i="46"/>
  <c r="C4" i="46"/>
  <c r="B4" i="46"/>
  <c r="A4" i="46"/>
  <c r="G31" i="46"/>
  <c r="H31" i="46" s="1"/>
  <c r="G30" i="46"/>
  <c r="H30" i="46" s="1"/>
  <c r="G29" i="46"/>
  <c r="H29" i="46" s="1"/>
  <c r="G28" i="46"/>
  <c r="H28" i="46" s="1"/>
  <c r="G26" i="46"/>
  <c r="H26" i="46" s="1"/>
  <c r="G25" i="46"/>
  <c r="H25" i="46" s="1"/>
  <c r="G24" i="46"/>
  <c r="H24" i="46" s="1"/>
  <c r="G22" i="46"/>
  <c r="H22" i="46" s="1"/>
  <c r="G21" i="46"/>
  <c r="H21" i="46" s="1"/>
  <c r="G20" i="46"/>
  <c r="H20" i="46" s="1"/>
  <c r="G19" i="46"/>
  <c r="H19" i="46" s="1"/>
  <c r="G15" i="46"/>
  <c r="H15" i="46" s="1"/>
  <c r="G14" i="46"/>
  <c r="H14" i="46" s="1"/>
  <c r="G13" i="46"/>
  <c r="H13" i="46" s="1"/>
  <c r="G12" i="46"/>
  <c r="H12" i="46" s="1"/>
  <c r="G11" i="46"/>
  <c r="H11" i="46" s="1"/>
  <c r="G10" i="46"/>
  <c r="H10" i="46" s="1"/>
  <c r="G9" i="46"/>
  <c r="H9" i="46" s="1"/>
  <c r="G31" i="45"/>
  <c r="H31" i="45" s="1"/>
  <c r="G30" i="45"/>
  <c r="H30" i="45" s="1"/>
  <c r="G29" i="45"/>
  <c r="H29" i="45" s="1"/>
  <c r="G28" i="45"/>
  <c r="H28" i="45" s="1"/>
  <c r="G26" i="45"/>
  <c r="H26" i="45" s="1"/>
  <c r="G25" i="45"/>
  <c r="H25" i="45" s="1"/>
  <c r="G24" i="45"/>
  <c r="H24" i="45" s="1"/>
  <c r="G22" i="45"/>
  <c r="H22" i="45" s="1"/>
  <c r="G21" i="45"/>
  <c r="H21" i="45" s="1"/>
  <c r="G20" i="45"/>
  <c r="H20" i="45" s="1"/>
  <c r="G19" i="45"/>
  <c r="H19" i="45" s="1"/>
  <c r="G15" i="45"/>
  <c r="H15" i="45" s="1"/>
  <c r="G14" i="45"/>
  <c r="H14" i="45" s="1"/>
  <c r="G13" i="45"/>
  <c r="H13" i="45" s="1"/>
  <c r="G12" i="45"/>
  <c r="H12" i="45" s="1"/>
  <c r="G11" i="45"/>
  <c r="H11" i="45" s="1"/>
  <c r="G10" i="45"/>
  <c r="H10" i="45" s="1"/>
  <c r="G9" i="45"/>
  <c r="H9" i="45" s="1"/>
  <c r="G31" i="44"/>
  <c r="H31" i="44" s="1"/>
  <c r="G30" i="44"/>
  <c r="H30" i="44" s="1"/>
  <c r="G29" i="44"/>
  <c r="H29" i="44" s="1"/>
  <c r="G28" i="44"/>
  <c r="H28" i="44" s="1"/>
  <c r="G26" i="44"/>
  <c r="H26" i="44" s="1"/>
  <c r="G25" i="44"/>
  <c r="H25" i="44" s="1"/>
  <c r="G24" i="44"/>
  <c r="H24" i="44" s="1"/>
  <c r="G22" i="44"/>
  <c r="H22" i="44" s="1"/>
  <c r="G21" i="44"/>
  <c r="H21" i="44" s="1"/>
  <c r="G20" i="44"/>
  <c r="H20" i="44" s="1"/>
  <c r="G19" i="44"/>
  <c r="H19" i="44" s="1"/>
  <c r="G15" i="44"/>
  <c r="H15" i="44" s="1"/>
  <c r="G14" i="44"/>
  <c r="H14" i="44" s="1"/>
  <c r="G13" i="44"/>
  <c r="H13" i="44" s="1"/>
  <c r="G12" i="44"/>
  <c r="H12" i="44" s="1"/>
  <c r="G11" i="44"/>
  <c r="H11" i="44" s="1"/>
  <c r="G10" i="44"/>
  <c r="H10" i="44" s="1"/>
  <c r="G9" i="44"/>
  <c r="H9" i="44" s="1"/>
  <c r="J5" i="43"/>
  <c r="H5" i="43"/>
  <c r="G5" i="43"/>
  <c r="F5" i="43"/>
  <c r="E5" i="43"/>
  <c r="D5" i="43"/>
  <c r="C5" i="43"/>
  <c r="B5" i="43"/>
  <c r="A5" i="43"/>
  <c r="J5" i="42"/>
  <c r="H5" i="42"/>
  <c r="G5" i="42"/>
  <c r="F5" i="42"/>
  <c r="E5" i="42"/>
  <c r="D5" i="42"/>
  <c r="C5" i="42"/>
  <c r="B5" i="42"/>
  <c r="A5" i="42"/>
  <c r="G31" i="43"/>
  <c r="H31" i="43" s="1"/>
  <c r="G30" i="43"/>
  <c r="H30" i="43" s="1"/>
  <c r="G29" i="43"/>
  <c r="H29" i="43" s="1"/>
  <c r="G28" i="43"/>
  <c r="H28" i="43" s="1"/>
  <c r="G26" i="43"/>
  <c r="H26" i="43" s="1"/>
  <c r="G25" i="43"/>
  <c r="H25" i="43" s="1"/>
  <c r="G24" i="43"/>
  <c r="H24" i="43" s="1"/>
  <c r="G22" i="43"/>
  <c r="H22" i="43" s="1"/>
  <c r="G21" i="43"/>
  <c r="H21" i="43" s="1"/>
  <c r="G20" i="43"/>
  <c r="H20" i="43" s="1"/>
  <c r="G19" i="43"/>
  <c r="H19" i="43" s="1"/>
  <c r="G15" i="43"/>
  <c r="H15" i="43" s="1"/>
  <c r="G14" i="43"/>
  <c r="H14" i="43" s="1"/>
  <c r="G13" i="43"/>
  <c r="H13" i="43" s="1"/>
  <c r="G12" i="43"/>
  <c r="H12" i="43" s="1"/>
  <c r="G11" i="43"/>
  <c r="H11" i="43" s="1"/>
  <c r="G10" i="43"/>
  <c r="H10" i="43" s="1"/>
  <c r="G9" i="43"/>
  <c r="H9" i="43" s="1"/>
  <c r="J4" i="43"/>
  <c r="H4" i="43"/>
  <c r="G4" i="43"/>
  <c r="F4" i="43"/>
  <c r="E4" i="43"/>
  <c r="D4" i="43"/>
  <c r="C4" i="43"/>
  <c r="B4" i="43"/>
  <c r="A4" i="43"/>
  <c r="G31" i="42"/>
  <c r="H31" i="42" s="1"/>
  <c r="G30" i="42"/>
  <c r="H30" i="42" s="1"/>
  <c r="G29" i="42"/>
  <c r="H29" i="42" s="1"/>
  <c r="G28" i="42"/>
  <c r="H28" i="42" s="1"/>
  <c r="G26" i="42"/>
  <c r="H26" i="42" s="1"/>
  <c r="G25" i="42"/>
  <c r="H25" i="42" s="1"/>
  <c r="G24" i="42"/>
  <c r="H24" i="42" s="1"/>
  <c r="G22" i="42"/>
  <c r="H22" i="42" s="1"/>
  <c r="G21" i="42"/>
  <c r="H21" i="42" s="1"/>
  <c r="G20" i="42"/>
  <c r="H20" i="42" s="1"/>
  <c r="G19" i="42"/>
  <c r="H19" i="42" s="1"/>
  <c r="G15" i="42"/>
  <c r="H15" i="42" s="1"/>
  <c r="G14" i="42"/>
  <c r="H14" i="42" s="1"/>
  <c r="G13" i="42"/>
  <c r="H13" i="42" s="1"/>
  <c r="G12" i="42"/>
  <c r="H12" i="42" s="1"/>
  <c r="G11" i="42"/>
  <c r="H11" i="42" s="1"/>
  <c r="G10" i="42"/>
  <c r="H10" i="42" s="1"/>
  <c r="G9" i="42"/>
  <c r="H9" i="42" s="1"/>
  <c r="J4" i="42"/>
  <c r="H4" i="42"/>
  <c r="G4" i="42"/>
  <c r="F4" i="42"/>
  <c r="E4" i="42"/>
  <c r="D4" i="42"/>
  <c r="C4" i="42"/>
  <c r="B4" i="42"/>
  <c r="A4" i="42"/>
  <c r="H17" i="44" l="1"/>
  <c r="H17" i="45"/>
  <c r="H17" i="47"/>
  <c r="H17" i="43"/>
  <c r="H17" i="48"/>
  <c r="H17" i="46"/>
  <c r="H17" i="42"/>
  <c r="A5" i="41" l="1"/>
  <c r="B5" i="41"/>
  <c r="C5" i="41"/>
  <c r="D5" i="41"/>
  <c r="E5" i="41"/>
  <c r="F5" i="41"/>
  <c r="G5" i="41"/>
  <c r="A4" i="41"/>
  <c r="B4" i="41"/>
  <c r="C4" i="41"/>
  <c r="D4" i="41"/>
  <c r="E4" i="41"/>
  <c r="F4" i="41"/>
  <c r="G4" i="41"/>
  <c r="J4" i="41"/>
  <c r="J5" i="41"/>
  <c r="H4" i="41"/>
  <c r="H5" i="41"/>
  <c r="G31" i="41"/>
  <c r="H31" i="41" s="1"/>
  <c r="G30" i="41"/>
  <c r="H30" i="41" s="1"/>
  <c r="G29" i="41"/>
  <c r="H29" i="41" s="1"/>
  <c r="G28" i="41"/>
  <c r="H28" i="41" s="1"/>
  <c r="G26" i="41"/>
  <c r="H26" i="41" s="1"/>
  <c r="G25" i="41"/>
  <c r="H25" i="41" s="1"/>
  <c r="G24" i="41"/>
  <c r="H24" i="41" s="1"/>
  <c r="G22" i="41"/>
  <c r="H22" i="41" s="1"/>
  <c r="G21" i="41"/>
  <c r="H21" i="41" s="1"/>
  <c r="G20" i="41"/>
  <c r="H20" i="41" s="1"/>
  <c r="G19" i="41"/>
  <c r="H19" i="41" s="1"/>
  <c r="G15" i="41"/>
  <c r="H15" i="41" s="1"/>
  <c r="G14" i="41"/>
  <c r="H14" i="41" s="1"/>
  <c r="G13" i="41"/>
  <c r="H13" i="41" s="1"/>
  <c r="G12" i="41"/>
  <c r="H12" i="41" s="1"/>
  <c r="G11" i="41"/>
  <c r="H11" i="41" s="1"/>
  <c r="G10" i="41"/>
  <c r="H10" i="41" s="1"/>
  <c r="G9" i="41"/>
  <c r="H9" i="41" s="1"/>
  <c r="J5" i="40"/>
  <c r="I5" i="40"/>
  <c r="H5" i="40"/>
  <c r="G5" i="40"/>
  <c r="F5" i="40"/>
  <c r="E5" i="40"/>
  <c r="D5" i="40"/>
  <c r="C5" i="40"/>
  <c r="B5" i="40"/>
  <c r="A5" i="40"/>
  <c r="J5" i="39"/>
  <c r="I5" i="39"/>
  <c r="H5" i="39"/>
  <c r="G5" i="39"/>
  <c r="F5" i="39"/>
  <c r="E5" i="39"/>
  <c r="D5" i="39"/>
  <c r="C5" i="39"/>
  <c r="B5" i="39"/>
  <c r="A5" i="39"/>
  <c r="J5" i="38"/>
  <c r="I5" i="38"/>
  <c r="H5" i="38"/>
  <c r="G5" i="38"/>
  <c r="F5" i="38"/>
  <c r="E5" i="38"/>
  <c r="D5" i="38"/>
  <c r="C5" i="38"/>
  <c r="B5" i="38"/>
  <c r="A5" i="38"/>
  <c r="J5" i="37"/>
  <c r="I5" i="37"/>
  <c r="H5" i="37"/>
  <c r="G5" i="37"/>
  <c r="F5" i="37"/>
  <c r="E5" i="37"/>
  <c r="D5" i="37"/>
  <c r="C5" i="37"/>
  <c r="B5" i="37"/>
  <c r="A5" i="37"/>
  <c r="G31" i="40"/>
  <c r="H31" i="40" s="1"/>
  <c r="G30" i="40"/>
  <c r="H30" i="40" s="1"/>
  <c r="G29" i="40"/>
  <c r="H29" i="40" s="1"/>
  <c r="G28" i="40"/>
  <c r="H28" i="40" s="1"/>
  <c r="G26" i="40"/>
  <c r="H26" i="40" s="1"/>
  <c r="G25" i="40"/>
  <c r="H25" i="40" s="1"/>
  <c r="G24" i="40"/>
  <c r="H24" i="40" s="1"/>
  <c r="G22" i="40"/>
  <c r="H22" i="40" s="1"/>
  <c r="G21" i="40"/>
  <c r="H21" i="40" s="1"/>
  <c r="G20" i="40"/>
  <c r="H20" i="40" s="1"/>
  <c r="G19" i="40"/>
  <c r="H19" i="40" s="1"/>
  <c r="G15" i="40"/>
  <c r="H15" i="40" s="1"/>
  <c r="G14" i="40"/>
  <c r="H14" i="40" s="1"/>
  <c r="G13" i="40"/>
  <c r="H13" i="40" s="1"/>
  <c r="G12" i="40"/>
  <c r="H12" i="40" s="1"/>
  <c r="G11" i="40"/>
  <c r="H11" i="40" s="1"/>
  <c r="G10" i="40"/>
  <c r="H10" i="40" s="1"/>
  <c r="G9" i="40"/>
  <c r="H9" i="40" s="1"/>
  <c r="J4" i="40"/>
  <c r="I4" i="40"/>
  <c r="H4" i="40"/>
  <c r="G4" i="40"/>
  <c r="F4" i="40"/>
  <c r="E4" i="40"/>
  <c r="D4" i="40"/>
  <c r="C4" i="40"/>
  <c r="B4" i="40"/>
  <c r="A4" i="40"/>
  <c r="G31" i="39"/>
  <c r="H31" i="39" s="1"/>
  <c r="G30" i="39"/>
  <c r="H30" i="39" s="1"/>
  <c r="G29" i="39"/>
  <c r="H29" i="39" s="1"/>
  <c r="G28" i="39"/>
  <c r="H28" i="39" s="1"/>
  <c r="G26" i="39"/>
  <c r="H26" i="39" s="1"/>
  <c r="G25" i="39"/>
  <c r="H25" i="39" s="1"/>
  <c r="G24" i="39"/>
  <c r="H24" i="39" s="1"/>
  <c r="G22" i="39"/>
  <c r="H22" i="39" s="1"/>
  <c r="G21" i="39"/>
  <c r="H21" i="39" s="1"/>
  <c r="G20" i="39"/>
  <c r="H20" i="39" s="1"/>
  <c r="G19" i="39"/>
  <c r="H19" i="39" s="1"/>
  <c r="G15" i="39"/>
  <c r="H15" i="39" s="1"/>
  <c r="G14" i="39"/>
  <c r="H14" i="39" s="1"/>
  <c r="G13" i="39"/>
  <c r="H13" i="39" s="1"/>
  <c r="G12" i="39"/>
  <c r="H12" i="39" s="1"/>
  <c r="G11" i="39"/>
  <c r="H11" i="39" s="1"/>
  <c r="G10" i="39"/>
  <c r="H10" i="39" s="1"/>
  <c r="G9" i="39"/>
  <c r="H9" i="39" s="1"/>
  <c r="J4" i="39"/>
  <c r="I4" i="39"/>
  <c r="H4" i="39"/>
  <c r="G4" i="39"/>
  <c r="F4" i="39"/>
  <c r="E4" i="39"/>
  <c r="D4" i="39"/>
  <c r="C4" i="39"/>
  <c r="B4" i="39"/>
  <c r="A4" i="39"/>
  <c r="G31" i="38"/>
  <c r="H31" i="38" s="1"/>
  <c r="G30" i="38"/>
  <c r="H30" i="38" s="1"/>
  <c r="G29" i="38"/>
  <c r="H29" i="38" s="1"/>
  <c r="G28" i="38"/>
  <c r="H28" i="38" s="1"/>
  <c r="G26" i="38"/>
  <c r="H26" i="38" s="1"/>
  <c r="G25" i="38"/>
  <c r="H25" i="38" s="1"/>
  <c r="G24" i="38"/>
  <c r="H24" i="38" s="1"/>
  <c r="G22" i="38"/>
  <c r="H22" i="38" s="1"/>
  <c r="G21" i="38"/>
  <c r="H21" i="38" s="1"/>
  <c r="G20" i="38"/>
  <c r="H20" i="38" s="1"/>
  <c r="G19" i="38"/>
  <c r="H19" i="38" s="1"/>
  <c r="G15" i="38"/>
  <c r="H15" i="38" s="1"/>
  <c r="G14" i="38"/>
  <c r="H14" i="38" s="1"/>
  <c r="G13" i="38"/>
  <c r="H13" i="38" s="1"/>
  <c r="G12" i="38"/>
  <c r="H12" i="38" s="1"/>
  <c r="G11" i="38"/>
  <c r="H11" i="38" s="1"/>
  <c r="G10" i="38"/>
  <c r="H10" i="38" s="1"/>
  <c r="G9" i="38"/>
  <c r="H9" i="38" s="1"/>
  <c r="J4" i="38"/>
  <c r="I4" i="38"/>
  <c r="H4" i="38"/>
  <c r="G4" i="38"/>
  <c r="F4" i="38"/>
  <c r="E4" i="38"/>
  <c r="D4" i="38"/>
  <c r="C4" i="38"/>
  <c r="B4" i="38"/>
  <c r="A4" i="38"/>
  <c r="G31" i="37"/>
  <c r="H31" i="37" s="1"/>
  <c r="G30" i="37"/>
  <c r="H30" i="37" s="1"/>
  <c r="G29" i="37"/>
  <c r="H29" i="37" s="1"/>
  <c r="G28" i="37"/>
  <c r="H28" i="37" s="1"/>
  <c r="G26" i="37"/>
  <c r="H26" i="37" s="1"/>
  <c r="G25" i="37"/>
  <c r="H25" i="37" s="1"/>
  <c r="G24" i="37"/>
  <c r="H24" i="37" s="1"/>
  <c r="G22" i="37"/>
  <c r="H22" i="37" s="1"/>
  <c r="G21" i="37"/>
  <c r="H21" i="37" s="1"/>
  <c r="G20" i="37"/>
  <c r="H20" i="37" s="1"/>
  <c r="G19" i="37"/>
  <c r="H19" i="37" s="1"/>
  <c r="G15" i="37"/>
  <c r="H15" i="37" s="1"/>
  <c r="G14" i="37"/>
  <c r="H14" i="37" s="1"/>
  <c r="G13" i="37"/>
  <c r="H13" i="37" s="1"/>
  <c r="G12" i="37"/>
  <c r="H12" i="37" s="1"/>
  <c r="G11" i="37"/>
  <c r="H11" i="37" s="1"/>
  <c r="G10" i="37"/>
  <c r="H10" i="37" s="1"/>
  <c r="G9" i="37"/>
  <c r="H9" i="37" s="1"/>
  <c r="J4" i="37"/>
  <c r="I4" i="37"/>
  <c r="H4" i="37"/>
  <c r="G4" i="37"/>
  <c r="F4" i="37"/>
  <c r="E4" i="37"/>
  <c r="D4" i="37"/>
  <c r="C4" i="37"/>
  <c r="B4" i="37"/>
  <c r="A4" i="37"/>
  <c r="A5" i="2"/>
  <c r="B5" i="2"/>
  <c r="C5" i="2"/>
  <c r="D5" i="2"/>
  <c r="E5" i="2"/>
  <c r="F5" i="2"/>
  <c r="G5" i="2"/>
  <c r="H5" i="2"/>
  <c r="I5" i="2"/>
  <c r="J5" i="2"/>
  <c r="A4" i="2"/>
  <c r="B4" i="2"/>
  <c r="C4" i="2"/>
  <c r="D4" i="2"/>
  <c r="E4" i="2"/>
  <c r="F4" i="2"/>
  <c r="G4" i="2"/>
  <c r="H4" i="2"/>
  <c r="I4" i="2"/>
  <c r="J4" i="2"/>
  <c r="H17" i="39" l="1"/>
  <c r="H17" i="40"/>
  <c r="H17" i="38"/>
  <c r="H17" i="37"/>
  <c r="H17" i="41"/>
  <c r="L7" i="1"/>
  <c r="G30" i="2"/>
  <c r="H30" i="2" s="1"/>
  <c r="G29" i="2"/>
  <c r="H29" i="2" s="1"/>
  <c r="G25" i="2"/>
  <c r="H25" i="2" s="1"/>
  <c r="G20" i="2"/>
  <c r="H20" i="2" s="1"/>
  <c r="G19" i="2"/>
  <c r="H19" i="2" s="1"/>
  <c r="D126" i="31" l="1"/>
  <c r="D111" i="31"/>
  <c r="C69" i="31" l="1"/>
  <c r="G333" i="31" l="1"/>
  <c r="H333" i="31" s="1"/>
  <c r="G332" i="31"/>
  <c r="H332" i="31" s="1"/>
  <c r="C321" i="31"/>
  <c r="G322" i="31"/>
  <c r="H322" i="31" s="1"/>
  <c r="G321" i="31"/>
  <c r="H321" i="31" s="1"/>
  <c r="G287" i="31"/>
  <c r="H287" i="31" s="1"/>
  <c r="G286" i="31"/>
  <c r="H286" i="31" s="1"/>
  <c r="G285" i="31"/>
  <c r="H285" i="31" s="1"/>
  <c r="G284" i="31"/>
  <c r="H284" i="31" s="1"/>
  <c r="C273" i="31"/>
  <c r="C269" i="31"/>
  <c r="C270" i="31"/>
  <c r="G274" i="31"/>
  <c r="H274" i="31" s="1"/>
  <c r="G273" i="31"/>
  <c r="H273" i="31" s="1"/>
  <c r="G272" i="31"/>
  <c r="H272" i="31" s="1"/>
  <c r="G271" i="31"/>
  <c r="H271" i="31" s="1"/>
  <c r="G270" i="31"/>
  <c r="H270" i="31" s="1"/>
  <c r="G260" i="31"/>
  <c r="H260" i="31" s="1"/>
  <c r="G259" i="31"/>
  <c r="H259" i="31" s="1"/>
  <c r="G258" i="31"/>
  <c r="H258" i="31" s="1"/>
  <c r="G257" i="31"/>
  <c r="H257" i="31" s="1"/>
  <c r="G256" i="31"/>
  <c r="H256" i="31" s="1"/>
  <c r="G69" i="31"/>
  <c r="H69" i="31" s="1"/>
  <c r="G68" i="31"/>
  <c r="H68" i="31" s="1"/>
  <c r="G67" i="31"/>
  <c r="H67" i="31" s="1"/>
  <c r="G66" i="31"/>
  <c r="H66" i="31" s="1"/>
  <c r="C68" i="31"/>
  <c r="C67" i="31"/>
  <c r="C66" i="31"/>
  <c r="C65" i="31"/>
  <c r="G244" i="31"/>
  <c r="H244" i="31" s="1"/>
  <c r="G243" i="31"/>
  <c r="H243" i="31" s="1"/>
  <c r="G242" i="31"/>
  <c r="H242" i="31" s="1"/>
  <c r="G230" i="31"/>
  <c r="H230" i="31" s="1"/>
  <c r="G229" i="31"/>
  <c r="H229" i="31" s="1"/>
  <c r="G228" i="31"/>
  <c r="H228" i="31" s="1"/>
  <c r="G227" i="31"/>
  <c r="H227" i="31" s="1"/>
  <c r="G215" i="31"/>
  <c r="H215" i="31" s="1"/>
  <c r="G214" i="31"/>
  <c r="H214" i="31" s="1"/>
  <c r="G213" i="31"/>
  <c r="H213" i="31" s="1"/>
  <c r="G201" i="31"/>
  <c r="H201" i="31" s="1"/>
  <c r="G200" i="31"/>
  <c r="H200" i="31" s="1"/>
  <c r="G199" i="31"/>
  <c r="H199" i="31" s="1"/>
  <c r="G198" i="31"/>
  <c r="H198" i="31" s="1"/>
  <c r="G186" i="31"/>
  <c r="H186" i="31" s="1"/>
  <c r="G185" i="31"/>
  <c r="H185" i="31" s="1"/>
  <c r="G184" i="31"/>
  <c r="H184" i="31" s="1"/>
  <c r="G183" i="31"/>
  <c r="H183" i="31" s="1"/>
  <c r="G182" i="31"/>
  <c r="H182" i="31" s="1"/>
  <c r="G170" i="31"/>
  <c r="H170" i="31" s="1"/>
  <c r="G169" i="31"/>
  <c r="H169" i="31" s="1"/>
  <c r="G168" i="31"/>
  <c r="H168" i="31" s="1"/>
  <c r="G167" i="31"/>
  <c r="H167" i="31" s="1"/>
  <c r="G166" i="31"/>
  <c r="H166" i="31" s="1"/>
  <c r="G154" i="31"/>
  <c r="H154" i="31" s="1"/>
  <c r="G153" i="31"/>
  <c r="H153" i="31" s="1"/>
  <c r="G141" i="31"/>
  <c r="H141" i="31" s="1"/>
  <c r="G140" i="31"/>
  <c r="H140" i="31" s="1"/>
  <c r="C110" i="31"/>
  <c r="G110" i="31"/>
  <c r="H110" i="31" s="1"/>
  <c r="G112" i="31"/>
  <c r="H112" i="31" s="1"/>
  <c r="G111" i="31"/>
  <c r="H111" i="31" s="1"/>
  <c r="G109" i="31"/>
  <c r="H109" i="31" s="1"/>
  <c r="G97" i="31"/>
  <c r="H97" i="31" s="1"/>
  <c r="G96" i="31"/>
  <c r="H96" i="31" s="1"/>
  <c r="G95" i="31"/>
  <c r="H95" i="31" s="1"/>
  <c r="G94" i="31"/>
  <c r="H94" i="31" s="1"/>
  <c r="G82" i="31"/>
  <c r="H82" i="31" s="1"/>
  <c r="G81" i="31"/>
  <c r="H81" i="31" s="1"/>
  <c r="G54" i="31"/>
  <c r="H54" i="31" s="1"/>
  <c r="G53" i="31"/>
  <c r="H53" i="31" s="1"/>
  <c r="G52" i="31"/>
  <c r="H52" i="31" s="1"/>
  <c r="G51" i="31"/>
  <c r="H51" i="31" s="1"/>
  <c r="G39" i="31"/>
  <c r="H39" i="31" s="1"/>
  <c r="G38" i="31"/>
  <c r="H38" i="31" s="1"/>
  <c r="G37" i="31"/>
  <c r="H37" i="31" s="1"/>
  <c r="G36" i="31"/>
  <c r="H36" i="31" s="1"/>
  <c r="G10" i="31"/>
  <c r="H10" i="31" s="1"/>
  <c r="G9" i="31"/>
  <c r="H9" i="31" s="1"/>
  <c r="G8" i="31"/>
  <c r="H8" i="31" s="1"/>
  <c r="G24" i="31"/>
  <c r="H24" i="31" s="1"/>
  <c r="G23" i="31"/>
  <c r="H23" i="31" s="1"/>
  <c r="G22" i="31"/>
  <c r="H22" i="31" s="1"/>
  <c r="C215" i="31" l="1"/>
  <c r="C201" i="31"/>
  <c r="C200" i="31"/>
  <c r="C199" i="31"/>
  <c r="C182" i="31"/>
  <c r="C170" i="31"/>
  <c r="C169" i="31"/>
  <c r="C168" i="31"/>
  <c r="C167" i="31"/>
  <c r="C166" i="31"/>
  <c r="C165" i="31"/>
  <c r="C141" i="31"/>
  <c r="C140" i="31"/>
  <c r="C139" i="31"/>
  <c r="C153" i="31"/>
  <c r="C124" i="31"/>
  <c r="G124" i="31"/>
  <c r="H124" i="31" s="1"/>
  <c r="C109" i="31"/>
  <c r="O63" i="29"/>
  <c r="N63" i="29"/>
  <c r="M63" i="29"/>
  <c r="L63" i="29"/>
  <c r="K63" i="29"/>
  <c r="C271" i="31"/>
  <c r="C272" i="31"/>
  <c r="B84" i="29" l="1"/>
  <c r="F84" i="29"/>
  <c r="P84" i="29" s="1"/>
  <c r="G84" i="29"/>
  <c r="H84" i="29"/>
  <c r="I84" i="29"/>
  <c r="J84" i="29"/>
  <c r="K84" i="29"/>
  <c r="L84" i="29"/>
  <c r="M84" i="29"/>
  <c r="N84" i="29"/>
  <c r="O84" i="29"/>
  <c r="B73" i="29"/>
  <c r="H279" i="31"/>
  <c r="D63" i="29" s="1"/>
  <c r="C275" i="31"/>
  <c r="G269" i="31"/>
  <c r="H269" i="31" s="1"/>
  <c r="D84" i="29" l="1"/>
  <c r="H275" i="31"/>
  <c r="R84" i="29"/>
  <c r="E276" i="31" l="1"/>
  <c r="F276" i="31" s="1"/>
  <c r="C63" i="29"/>
  <c r="C73" i="29" l="1"/>
  <c r="C260" i="31"/>
  <c r="G50" i="31"/>
  <c r="H50" i="31" s="1"/>
  <c r="H73" i="29" l="1"/>
  <c r="I73" i="29"/>
  <c r="O73" i="29"/>
  <c r="G73" i="29"/>
  <c r="K73" i="29"/>
  <c r="N73" i="29"/>
  <c r="L73" i="29"/>
  <c r="M73" i="29"/>
  <c r="J73" i="29"/>
  <c r="F73" i="29"/>
  <c r="D86" i="29"/>
  <c r="C75" i="29"/>
  <c r="B88" i="29"/>
  <c r="B89" i="29"/>
  <c r="B77" i="29"/>
  <c r="B78" i="29"/>
  <c r="P73" i="29" l="1"/>
  <c r="R73" i="29"/>
  <c r="C333" i="31"/>
  <c r="C332" i="31"/>
  <c r="C331" i="31"/>
  <c r="G331" i="31"/>
  <c r="H331" i="31" s="1"/>
  <c r="C322" i="31"/>
  <c r="C320" i="31"/>
  <c r="G320" i="31"/>
  <c r="H320" i="31" s="1"/>
  <c r="H338" i="31"/>
  <c r="D68" i="29" s="1"/>
  <c r="G283" i="31"/>
  <c r="H283" i="31" s="1"/>
  <c r="C287" i="31"/>
  <c r="C286" i="31"/>
  <c r="C284" i="31"/>
  <c r="C283" i="31"/>
  <c r="D89" i="29" l="1"/>
  <c r="H334" i="31"/>
  <c r="C68" i="29" s="1"/>
  <c r="C334" i="31"/>
  <c r="C78" i="29" l="1"/>
  <c r="E335" i="31"/>
  <c r="F335" i="31" s="1"/>
  <c r="C285" i="31" l="1"/>
  <c r="C258" i="31"/>
  <c r="C257" i="31"/>
  <c r="C256" i="31"/>
  <c r="C255" i="31"/>
  <c r="C259" i="31"/>
  <c r="G255" i="31" l="1"/>
  <c r="H255" i="31" s="1"/>
  <c r="C244" i="31"/>
  <c r="C243" i="31"/>
  <c r="C242" i="31"/>
  <c r="C241" i="31"/>
  <c r="G241" i="31"/>
  <c r="H241" i="31" s="1"/>
  <c r="C230" i="31"/>
  <c r="C229" i="31"/>
  <c r="C228" i="31"/>
  <c r="C227" i="31"/>
  <c r="C226" i="31"/>
  <c r="C214" i="31"/>
  <c r="C213" i="31"/>
  <c r="C212" i="31"/>
  <c r="C198" i="31"/>
  <c r="C197" i="31"/>
  <c r="C186" i="31"/>
  <c r="C185" i="31"/>
  <c r="C184" i="31"/>
  <c r="C183" i="31"/>
  <c r="C181" i="31"/>
  <c r="C154" i="31"/>
  <c r="C152" i="31"/>
  <c r="C128" i="31"/>
  <c r="C127" i="31"/>
  <c r="C126" i="31"/>
  <c r="C125" i="31"/>
  <c r="C123" i="31"/>
  <c r="G128" i="31"/>
  <c r="H128" i="31" s="1"/>
  <c r="G127" i="31"/>
  <c r="H127" i="31" s="1"/>
  <c r="G126" i="31"/>
  <c r="H126" i="31" s="1"/>
  <c r="G125" i="31"/>
  <c r="H125" i="31" s="1"/>
  <c r="C112" i="31"/>
  <c r="C111" i="31"/>
  <c r="C108" i="31"/>
  <c r="C97" i="31"/>
  <c r="C96" i="31"/>
  <c r="C95" i="31"/>
  <c r="C94" i="31"/>
  <c r="C93" i="31"/>
  <c r="C82" i="31"/>
  <c r="C81" i="31"/>
  <c r="C80" i="31"/>
  <c r="C54" i="31"/>
  <c r="C53" i="31"/>
  <c r="C52" i="31"/>
  <c r="C51" i="31"/>
  <c r="C50" i="31"/>
  <c r="C39" i="31"/>
  <c r="C38" i="31"/>
  <c r="C37" i="31"/>
  <c r="C36" i="31"/>
  <c r="C35" i="31"/>
  <c r="C24" i="31" l="1"/>
  <c r="C23" i="31"/>
  <c r="C22" i="31"/>
  <c r="C21" i="31"/>
  <c r="C10" i="31"/>
  <c r="C9" i="31"/>
  <c r="C8" i="31"/>
  <c r="C7" i="31"/>
  <c r="G31" i="2"/>
  <c r="H31" i="2" s="1"/>
  <c r="G28" i="2"/>
  <c r="H28" i="2" s="1"/>
  <c r="G26" i="2"/>
  <c r="H26" i="2" s="1"/>
  <c r="G24" i="2"/>
  <c r="H24" i="2" s="1"/>
  <c r="G22" i="2"/>
  <c r="H22" i="2" s="1"/>
  <c r="G21" i="2"/>
  <c r="H21" i="2" s="1"/>
  <c r="G15" i="2"/>
  <c r="H15" i="2" s="1"/>
  <c r="G14" i="2"/>
  <c r="H14" i="2" s="1"/>
  <c r="G13" i="2"/>
  <c r="H13" i="2" s="1"/>
  <c r="G12" i="2"/>
  <c r="H12" i="2" s="1"/>
  <c r="G11" i="2"/>
  <c r="H11" i="2" s="1"/>
  <c r="G10" i="2"/>
  <c r="H10" i="2" s="1"/>
  <c r="G9" i="2"/>
  <c r="H9" i="2" s="1"/>
  <c r="H17" i="2" l="1"/>
  <c r="C312" i="32" l="1"/>
  <c r="C311" i="32"/>
  <c r="C310" i="32"/>
  <c r="C309" i="32"/>
  <c r="C308" i="32"/>
  <c r="C307" i="32"/>
  <c r="C306" i="32"/>
  <c r="C305" i="32"/>
  <c r="C304" i="32"/>
  <c r="C303" i="32"/>
  <c r="C294" i="32"/>
  <c r="C293" i="32"/>
  <c r="C292" i="32"/>
  <c r="C291" i="32"/>
  <c r="C290" i="32"/>
  <c r="C281" i="32"/>
  <c r="C280" i="32"/>
  <c r="C279" i="32"/>
  <c r="C278" i="32"/>
  <c r="C277" i="32"/>
  <c r="C273" i="32"/>
  <c r="C272" i="32"/>
  <c r="C271" i="32"/>
  <c r="C270" i="32"/>
  <c r="C269" i="32"/>
  <c r="C268" i="32"/>
  <c r="C267" i="32"/>
  <c r="C266" i="32"/>
  <c r="C265" i="32"/>
  <c r="C264" i="32"/>
  <c r="A260" i="32"/>
  <c r="A259" i="32"/>
  <c r="A258" i="32"/>
  <c r="A257" i="32"/>
  <c r="A256" i="32"/>
  <c r="C255" i="32"/>
  <c r="A255" i="32"/>
  <c r="H255" i="32" s="1"/>
  <c r="C254" i="32"/>
  <c r="I254" i="32" s="1"/>
  <c r="A254" i="32"/>
  <c r="C253" i="32"/>
  <c r="G253" i="32" s="1"/>
  <c r="A253" i="32"/>
  <c r="C252" i="32"/>
  <c r="I252" i="32" s="1"/>
  <c r="A252" i="32"/>
  <c r="C251" i="32"/>
  <c r="A251" i="32"/>
  <c r="H251" i="32" s="1"/>
  <c r="C242" i="32"/>
  <c r="C241" i="32"/>
  <c r="C240" i="32"/>
  <c r="C239" i="32"/>
  <c r="C238" i="32"/>
  <c r="C230" i="32"/>
  <c r="C229" i="32"/>
  <c r="C228" i="32"/>
  <c r="C227" i="32"/>
  <c r="C226" i="32"/>
  <c r="C225" i="32"/>
  <c r="C204" i="32"/>
  <c r="C165" i="32"/>
  <c r="C152" i="32"/>
  <c r="C139" i="32"/>
  <c r="C126" i="32"/>
  <c r="C113" i="32"/>
  <c r="C100" i="32"/>
  <c r="C88" i="32"/>
  <c r="C87" i="32"/>
  <c r="C75" i="32"/>
  <c r="C74" i="32"/>
  <c r="C62" i="32"/>
  <c r="C61" i="32"/>
  <c r="C49" i="32"/>
  <c r="C48" i="32"/>
  <c r="C36" i="32"/>
  <c r="C35" i="32"/>
  <c r="C23" i="32"/>
  <c r="C22" i="32"/>
  <c r="C13" i="32"/>
  <c r="C12" i="32"/>
  <c r="C11" i="32"/>
  <c r="C10" i="32"/>
  <c r="C9" i="32"/>
  <c r="B313" i="32"/>
  <c r="B312" i="32"/>
  <c r="B311" i="32"/>
  <c r="B310" i="32"/>
  <c r="B309" i="32"/>
  <c r="B308" i="32"/>
  <c r="B307" i="32"/>
  <c r="B306" i="32"/>
  <c r="B305" i="32"/>
  <c r="B304" i="32"/>
  <c r="B303" i="32"/>
  <c r="M302" i="32"/>
  <c r="L302" i="32"/>
  <c r="K302" i="32"/>
  <c r="J302" i="32"/>
  <c r="I302" i="32"/>
  <c r="H302" i="32"/>
  <c r="G302" i="32"/>
  <c r="F302" i="32"/>
  <c r="E302" i="32"/>
  <c r="D302" i="32"/>
  <c r="C302" i="32"/>
  <c r="B300" i="32"/>
  <c r="B299" i="32"/>
  <c r="B298" i="32"/>
  <c r="B297" i="32"/>
  <c r="B296" i="32"/>
  <c r="B295" i="32"/>
  <c r="B294" i="32"/>
  <c r="B293" i="32"/>
  <c r="B292" i="32"/>
  <c r="B291" i="32"/>
  <c r="B290" i="32"/>
  <c r="M289" i="32"/>
  <c r="L289" i="32"/>
  <c r="K289" i="32"/>
  <c r="J289" i="32"/>
  <c r="I289" i="32"/>
  <c r="H289" i="32"/>
  <c r="G289" i="32"/>
  <c r="F289" i="32"/>
  <c r="E289" i="32"/>
  <c r="D289" i="32"/>
  <c r="C289" i="32"/>
  <c r="B287" i="32"/>
  <c r="B286" i="32"/>
  <c r="B285" i="32"/>
  <c r="B284" i="32"/>
  <c r="B283" i="32"/>
  <c r="B282" i="32"/>
  <c r="B281" i="32"/>
  <c r="B280" i="32"/>
  <c r="B279" i="32"/>
  <c r="B278" i="32"/>
  <c r="B277" i="32"/>
  <c r="M276" i="32"/>
  <c r="L276" i="32"/>
  <c r="K276" i="32"/>
  <c r="J276" i="32"/>
  <c r="I276" i="32"/>
  <c r="H276" i="32"/>
  <c r="G276" i="32"/>
  <c r="F276" i="32"/>
  <c r="E276" i="32"/>
  <c r="D276" i="32"/>
  <c r="C276" i="32"/>
  <c r="B274" i="32"/>
  <c r="B273" i="32"/>
  <c r="B272" i="32"/>
  <c r="B271" i="32"/>
  <c r="B270" i="32"/>
  <c r="B269" i="32"/>
  <c r="B268" i="32"/>
  <c r="B267" i="32"/>
  <c r="B266" i="32"/>
  <c r="B265" i="32"/>
  <c r="B264" i="32"/>
  <c r="M263" i="32"/>
  <c r="L263" i="32"/>
  <c r="K263" i="32"/>
  <c r="J263" i="32"/>
  <c r="I263" i="32"/>
  <c r="H263" i="32"/>
  <c r="G263" i="32"/>
  <c r="F263" i="32"/>
  <c r="E263" i="32"/>
  <c r="D263" i="32"/>
  <c r="C263" i="32"/>
  <c r="B261" i="32"/>
  <c r="B260" i="32"/>
  <c r="B259" i="32"/>
  <c r="B258" i="32"/>
  <c r="B257" i="32"/>
  <c r="B256" i="32"/>
  <c r="B255" i="32"/>
  <c r="B254" i="32"/>
  <c r="B253" i="32"/>
  <c r="B252" i="32"/>
  <c r="B251" i="32"/>
  <c r="M250" i="32"/>
  <c r="L250" i="32"/>
  <c r="K250" i="32"/>
  <c r="J250" i="32"/>
  <c r="I250" i="32"/>
  <c r="H250" i="32"/>
  <c r="G250" i="32"/>
  <c r="F250" i="32"/>
  <c r="E250" i="32"/>
  <c r="D250" i="32"/>
  <c r="C250" i="32"/>
  <c r="B248" i="32"/>
  <c r="B247" i="32"/>
  <c r="B246" i="32"/>
  <c r="B245" i="32"/>
  <c r="B244" i="32"/>
  <c r="B243" i="32"/>
  <c r="B242" i="32"/>
  <c r="B241" i="32"/>
  <c r="B240" i="32"/>
  <c r="B239" i="32"/>
  <c r="B238" i="32"/>
  <c r="M237" i="32"/>
  <c r="L237" i="32"/>
  <c r="K237" i="32"/>
  <c r="J237" i="32"/>
  <c r="I237" i="32"/>
  <c r="H237" i="32"/>
  <c r="G237" i="32"/>
  <c r="F237" i="32"/>
  <c r="E237" i="32"/>
  <c r="D237" i="32"/>
  <c r="C237" i="32"/>
  <c r="B235" i="32"/>
  <c r="B234" i="32"/>
  <c r="B233" i="32"/>
  <c r="B232" i="32"/>
  <c r="B231" i="32"/>
  <c r="B230" i="32"/>
  <c r="B229" i="32"/>
  <c r="B228" i="32"/>
  <c r="B227" i="32"/>
  <c r="B226" i="32"/>
  <c r="B225" i="32"/>
  <c r="M224" i="32"/>
  <c r="L224" i="32"/>
  <c r="K224" i="32"/>
  <c r="J224" i="32"/>
  <c r="I224" i="32"/>
  <c r="H224" i="32"/>
  <c r="G224" i="32"/>
  <c r="F224" i="32"/>
  <c r="E224" i="32"/>
  <c r="D224" i="32"/>
  <c r="C224" i="32"/>
  <c r="B222" i="32"/>
  <c r="B221" i="32"/>
  <c r="B220" i="32"/>
  <c r="B219" i="32"/>
  <c r="B218" i="32"/>
  <c r="B217" i="32"/>
  <c r="B216" i="32"/>
  <c r="B215" i="32"/>
  <c r="B214" i="32"/>
  <c r="B213" i="32"/>
  <c r="B212" i="32"/>
  <c r="M211" i="32"/>
  <c r="L211" i="32"/>
  <c r="K211" i="32"/>
  <c r="J211" i="32"/>
  <c r="I211" i="32"/>
  <c r="H211" i="32"/>
  <c r="G211" i="32"/>
  <c r="F211" i="32"/>
  <c r="E211" i="32"/>
  <c r="D211" i="32"/>
  <c r="C211" i="32"/>
  <c r="B209" i="32"/>
  <c r="B208" i="32"/>
  <c r="B207" i="32"/>
  <c r="B206" i="32"/>
  <c r="B205" i="32"/>
  <c r="B204" i="32"/>
  <c r="B203" i="32"/>
  <c r="B202" i="32"/>
  <c r="B201" i="32"/>
  <c r="B200" i="32"/>
  <c r="B199" i="32"/>
  <c r="M198" i="32"/>
  <c r="L198" i="32"/>
  <c r="K198" i="32"/>
  <c r="J198" i="32"/>
  <c r="I198" i="32"/>
  <c r="H198" i="32"/>
  <c r="G198" i="32"/>
  <c r="F198" i="32"/>
  <c r="E198" i="32"/>
  <c r="D198" i="32"/>
  <c r="C198" i="32"/>
  <c r="B196" i="32"/>
  <c r="B195" i="32"/>
  <c r="B194" i="32"/>
  <c r="B193" i="32"/>
  <c r="B192" i="32"/>
  <c r="B191" i="32"/>
  <c r="B190" i="32"/>
  <c r="B189" i="32"/>
  <c r="B188" i="32"/>
  <c r="B187" i="32"/>
  <c r="B186" i="32"/>
  <c r="M185" i="32"/>
  <c r="L185" i="32"/>
  <c r="K185" i="32"/>
  <c r="J185" i="32"/>
  <c r="I185" i="32"/>
  <c r="H185" i="32"/>
  <c r="G185" i="32"/>
  <c r="F185" i="32"/>
  <c r="E185" i="32"/>
  <c r="D185" i="32"/>
  <c r="C185" i="32"/>
  <c r="B183" i="32"/>
  <c r="B182" i="32"/>
  <c r="B181" i="32"/>
  <c r="B180" i="32"/>
  <c r="B179" i="32"/>
  <c r="B178" i="32"/>
  <c r="B177" i="32"/>
  <c r="B176" i="32"/>
  <c r="B175" i="32"/>
  <c r="B174" i="32"/>
  <c r="B173" i="32"/>
  <c r="M172" i="32"/>
  <c r="L172" i="32"/>
  <c r="K172" i="32"/>
  <c r="J172" i="32"/>
  <c r="I172" i="32"/>
  <c r="H172" i="32"/>
  <c r="G172" i="32"/>
  <c r="F172" i="32"/>
  <c r="E172" i="32"/>
  <c r="D172" i="32"/>
  <c r="C172" i="32"/>
  <c r="B170" i="32"/>
  <c r="B169" i="32"/>
  <c r="B168" i="32"/>
  <c r="B167" i="32"/>
  <c r="B166" i="32"/>
  <c r="B165" i="32"/>
  <c r="B164" i="32"/>
  <c r="B163" i="32"/>
  <c r="B162" i="32"/>
  <c r="B161" i="32"/>
  <c r="B160" i="32"/>
  <c r="M159" i="32"/>
  <c r="L159" i="32"/>
  <c r="K159" i="32"/>
  <c r="J159" i="32"/>
  <c r="I159" i="32"/>
  <c r="H159" i="32"/>
  <c r="G159" i="32"/>
  <c r="F159" i="32"/>
  <c r="E159" i="32"/>
  <c r="D159" i="32"/>
  <c r="C159" i="32"/>
  <c r="B157" i="32"/>
  <c r="B156" i="32"/>
  <c r="B155" i="32"/>
  <c r="B154" i="32"/>
  <c r="B153" i="32"/>
  <c r="B152" i="32"/>
  <c r="B151" i="32"/>
  <c r="B150" i="32"/>
  <c r="B149" i="32"/>
  <c r="B148" i="32"/>
  <c r="B147" i="32"/>
  <c r="M146" i="32"/>
  <c r="L146" i="32"/>
  <c r="K146" i="32"/>
  <c r="J146" i="32"/>
  <c r="I146" i="32"/>
  <c r="H146" i="32"/>
  <c r="G146" i="32"/>
  <c r="F146" i="32"/>
  <c r="E146" i="32"/>
  <c r="D146" i="32"/>
  <c r="C146" i="32"/>
  <c r="B144" i="32"/>
  <c r="B143" i="32"/>
  <c r="B142" i="32"/>
  <c r="B141" i="32"/>
  <c r="B140" i="32"/>
  <c r="B139" i="32"/>
  <c r="B138" i="32"/>
  <c r="B137" i="32"/>
  <c r="B136" i="32"/>
  <c r="B135" i="32"/>
  <c r="B134" i="32"/>
  <c r="M133" i="32"/>
  <c r="L133" i="32"/>
  <c r="K133" i="32"/>
  <c r="J133" i="32"/>
  <c r="I133" i="32"/>
  <c r="H133" i="32"/>
  <c r="G133" i="32"/>
  <c r="F133" i="32"/>
  <c r="E133" i="32"/>
  <c r="D133" i="32"/>
  <c r="C133" i="32"/>
  <c r="B131" i="32"/>
  <c r="B130" i="32"/>
  <c r="B129" i="32"/>
  <c r="B128" i="32"/>
  <c r="B127" i="32"/>
  <c r="B126" i="32"/>
  <c r="B125" i="32"/>
  <c r="B124" i="32"/>
  <c r="B123" i="32"/>
  <c r="B122" i="32"/>
  <c r="B121" i="32"/>
  <c r="M120" i="32"/>
  <c r="L120" i="32"/>
  <c r="K120" i="32"/>
  <c r="J120" i="32"/>
  <c r="I120" i="32"/>
  <c r="H120" i="32"/>
  <c r="G120" i="32"/>
  <c r="F120" i="32"/>
  <c r="E120" i="32"/>
  <c r="D120" i="32"/>
  <c r="C120" i="32"/>
  <c r="B118" i="32"/>
  <c r="B117" i="32"/>
  <c r="B116" i="32"/>
  <c r="B115" i="32"/>
  <c r="B114" i="32"/>
  <c r="B113" i="32"/>
  <c r="B112" i="32"/>
  <c r="B111" i="32"/>
  <c r="B110" i="32"/>
  <c r="B109" i="32"/>
  <c r="B108" i="32"/>
  <c r="M107" i="32"/>
  <c r="L107" i="32"/>
  <c r="K107" i="32"/>
  <c r="J107" i="32"/>
  <c r="I107" i="32"/>
  <c r="H107" i="32"/>
  <c r="G107" i="32"/>
  <c r="F107" i="32"/>
  <c r="E107" i="32"/>
  <c r="D107" i="32"/>
  <c r="C107" i="32"/>
  <c r="B105" i="32"/>
  <c r="B104" i="32"/>
  <c r="B103" i="32"/>
  <c r="B102" i="32"/>
  <c r="B101" i="32"/>
  <c r="B100" i="32"/>
  <c r="B99" i="32"/>
  <c r="B98" i="32"/>
  <c r="B97" i="32"/>
  <c r="B96" i="32"/>
  <c r="B95" i="32"/>
  <c r="M94" i="32"/>
  <c r="L94" i="32"/>
  <c r="K94" i="32"/>
  <c r="J94" i="32"/>
  <c r="I94" i="32"/>
  <c r="H94" i="32"/>
  <c r="G94" i="32"/>
  <c r="F94" i="32"/>
  <c r="E94" i="32"/>
  <c r="D94" i="32"/>
  <c r="C94" i="32"/>
  <c r="B92" i="32"/>
  <c r="B91" i="32"/>
  <c r="B90" i="32"/>
  <c r="B89" i="32"/>
  <c r="B88" i="32"/>
  <c r="B87" i="32"/>
  <c r="B86" i="32"/>
  <c r="B85" i="32"/>
  <c r="B84" i="32"/>
  <c r="B83" i="32"/>
  <c r="B82" i="32"/>
  <c r="M81" i="32"/>
  <c r="L81" i="32"/>
  <c r="K81" i="32"/>
  <c r="J81" i="32"/>
  <c r="I81" i="32"/>
  <c r="H81" i="32"/>
  <c r="G81" i="32"/>
  <c r="F81" i="32"/>
  <c r="E81" i="32"/>
  <c r="D81" i="32"/>
  <c r="C81" i="32"/>
  <c r="B79" i="32"/>
  <c r="B78" i="32"/>
  <c r="B77" i="32"/>
  <c r="B76" i="32"/>
  <c r="B75" i="32"/>
  <c r="B74" i="32"/>
  <c r="B73" i="32"/>
  <c r="B72" i="32"/>
  <c r="B71" i="32"/>
  <c r="B70" i="32"/>
  <c r="B69" i="32"/>
  <c r="M68" i="32"/>
  <c r="L68" i="32"/>
  <c r="K68" i="32"/>
  <c r="J68" i="32"/>
  <c r="I68" i="32"/>
  <c r="H68" i="32"/>
  <c r="G68" i="32"/>
  <c r="F68" i="32"/>
  <c r="E68" i="32"/>
  <c r="D68" i="32"/>
  <c r="C68" i="32"/>
  <c r="B66" i="32"/>
  <c r="B65" i="32"/>
  <c r="B64" i="32"/>
  <c r="B63" i="32"/>
  <c r="B62" i="32"/>
  <c r="B61" i="32"/>
  <c r="B60" i="32"/>
  <c r="B59" i="32"/>
  <c r="B58" i="32"/>
  <c r="B57" i="32"/>
  <c r="B56" i="32"/>
  <c r="M55" i="32"/>
  <c r="L55" i="32"/>
  <c r="K55" i="32"/>
  <c r="J55" i="32"/>
  <c r="I55" i="32"/>
  <c r="H55" i="32"/>
  <c r="G55" i="32"/>
  <c r="F55" i="32"/>
  <c r="E55" i="32"/>
  <c r="D55" i="32"/>
  <c r="C55" i="32"/>
  <c r="B53" i="32"/>
  <c r="B52" i="32"/>
  <c r="B51" i="32"/>
  <c r="B50" i="32"/>
  <c r="B49" i="32"/>
  <c r="B48" i="32"/>
  <c r="B47" i="32"/>
  <c r="B46" i="32"/>
  <c r="B45" i="32"/>
  <c r="B44" i="32"/>
  <c r="B43" i="32"/>
  <c r="M42" i="32"/>
  <c r="L42" i="32"/>
  <c r="K42" i="32"/>
  <c r="J42" i="32"/>
  <c r="I42" i="32"/>
  <c r="H42" i="32"/>
  <c r="G42" i="32"/>
  <c r="F42" i="32"/>
  <c r="E42" i="32"/>
  <c r="D42" i="32"/>
  <c r="C42" i="32"/>
  <c r="B40" i="32"/>
  <c r="B39" i="32"/>
  <c r="B38" i="32"/>
  <c r="B37" i="32"/>
  <c r="B36" i="32"/>
  <c r="B35" i="32"/>
  <c r="B34" i="32"/>
  <c r="B33" i="32"/>
  <c r="B32" i="32"/>
  <c r="B31" i="32"/>
  <c r="B30" i="32"/>
  <c r="M29" i="32"/>
  <c r="L29" i="32"/>
  <c r="K29" i="32"/>
  <c r="J29" i="32"/>
  <c r="I29" i="32"/>
  <c r="H29" i="32"/>
  <c r="G29" i="32"/>
  <c r="F29" i="32"/>
  <c r="E29" i="32"/>
  <c r="D29" i="32"/>
  <c r="C29" i="32"/>
  <c r="B27" i="32"/>
  <c r="B26" i="32"/>
  <c r="B25" i="32"/>
  <c r="B24" i="32"/>
  <c r="B23" i="32"/>
  <c r="B22" i="32"/>
  <c r="B21" i="32"/>
  <c r="B20" i="32"/>
  <c r="B19" i="32"/>
  <c r="B18" i="32"/>
  <c r="B17" i="32"/>
  <c r="M16" i="32"/>
  <c r="L16" i="32"/>
  <c r="K16" i="32"/>
  <c r="J16" i="32"/>
  <c r="I16" i="32"/>
  <c r="H16" i="32"/>
  <c r="G16" i="32"/>
  <c r="F16" i="32"/>
  <c r="E16" i="32"/>
  <c r="D16" i="32"/>
  <c r="C16" i="32"/>
  <c r="M3" i="32"/>
  <c r="L3" i="32"/>
  <c r="K3" i="32"/>
  <c r="J3" i="32"/>
  <c r="I3" i="32"/>
  <c r="H3" i="32"/>
  <c r="G3" i="32"/>
  <c r="F3" i="32"/>
  <c r="E3" i="32"/>
  <c r="D3" i="32"/>
  <c r="C3" i="32"/>
  <c r="H252" i="32" l="1"/>
  <c r="D251" i="32"/>
  <c r="D261" i="32" s="1"/>
  <c r="F86" i="29" s="1"/>
  <c r="L255" i="32"/>
  <c r="E252" i="32"/>
  <c r="H253" i="32"/>
  <c r="H261" i="32" s="1"/>
  <c r="J86" i="29" s="1"/>
  <c r="F252" i="32"/>
  <c r="J254" i="32"/>
  <c r="G252" i="32"/>
  <c r="I255" i="32"/>
  <c r="F253" i="32"/>
  <c r="J255" i="32"/>
  <c r="K255" i="32"/>
  <c r="G251" i="32"/>
  <c r="J253" i="32"/>
  <c r="E251" i="32"/>
  <c r="E261" i="32" s="1"/>
  <c r="G86" i="29" s="1"/>
  <c r="G254" i="32"/>
  <c r="F251" i="32"/>
  <c r="H254" i="32"/>
  <c r="K254" i="32"/>
  <c r="I253" i="32"/>
  <c r="F261" i="32" l="1"/>
  <c r="H86" i="29" s="1"/>
  <c r="G261" i="32"/>
  <c r="I86" i="29" s="1"/>
  <c r="O68" i="29"/>
  <c r="N68" i="29"/>
  <c r="M68" i="29"/>
  <c r="L68" i="29"/>
  <c r="K68" i="29"/>
  <c r="O67" i="29"/>
  <c r="N67" i="29"/>
  <c r="M67" i="29"/>
  <c r="L67" i="29"/>
  <c r="K67" i="29"/>
  <c r="O65" i="29"/>
  <c r="O75" i="29" s="1"/>
  <c r="N65" i="29"/>
  <c r="M65" i="29"/>
  <c r="M75" i="29" s="1"/>
  <c r="L65" i="29"/>
  <c r="L75" i="29" s="1"/>
  <c r="K65" i="29"/>
  <c r="K75" i="29" s="1"/>
  <c r="O64" i="29"/>
  <c r="N64" i="29"/>
  <c r="M64" i="29"/>
  <c r="L64" i="29"/>
  <c r="K64" i="29"/>
  <c r="O62" i="29"/>
  <c r="N62" i="29"/>
  <c r="M62" i="29"/>
  <c r="L62" i="29"/>
  <c r="E61" i="29"/>
  <c r="R94" i="29"/>
  <c r="P94" i="29"/>
  <c r="O94" i="29"/>
  <c r="N94" i="29"/>
  <c r="M94" i="29"/>
  <c r="L94" i="29"/>
  <c r="K94" i="29"/>
  <c r="R82" i="29"/>
  <c r="P82" i="29"/>
  <c r="O82" i="29"/>
  <c r="N82" i="29"/>
  <c r="M82" i="29"/>
  <c r="L82" i="29"/>
  <c r="K82" i="29"/>
  <c r="R71" i="29"/>
  <c r="P71" i="29"/>
  <c r="O71" i="29"/>
  <c r="N71" i="29"/>
  <c r="M71" i="29"/>
  <c r="L71" i="29"/>
  <c r="K71" i="29"/>
  <c r="R61" i="29"/>
  <c r="P61" i="29"/>
  <c r="O61" i="29"/>
  <c r="N61" i="29"/>
  <c r="M61" i="29"/>
  <c r="L61" i="29"/>
  <c r="K61" i="29"/>
  <c r="R41" i="29"/>
  <c r="P41" i="29"/>
  <c r="O41" i="29"/>
  <c r="N41" i="29"/>
  <c r="M41" i="29"/>
  <c r="L41" i="29"/>
  <c r="K41" i="29"/>
  <c r="R21" i="29"/>
  <c r="P21" i="29"/>
  <c r="O21" i="29"/>
  <c r="N21" i="29"/>
  <c r="M21" i="29"/>
  <c r="L21" i="29"/>
  <c r="K21" i="29"/>
  <c r="C296" i="32" l="1"/>
  <c r="C245" i="32"/>
  <c r="C282" i="32"/>
  <c r="C298" i="32"/>
  <c r="C246" i="32"/>
  <c r="C283" i="32"/>
  <c r="C299" i="32"/>
  <c r="C247" i="32"/>
  <c r="C284" i="32"/>
  <c r="C259" i="32"/>
  <c r="C260" i="32"/>
  <c r="M260" i="32" s="1"/>
  <c r="C232" i="32"/>
  <c r="C256" i="32"/>
  <c r="C285" i="32"/>
  <c r="C244" i="32"/>
  <c r="C297" i="32"/>
  <c r="N75" i="29"/>
  <c r="C233" i="32"/>
  <c r="C257" i="32"/>
  <c r="C286" i="32"/>
  <c r="C234" i="32"/>
  <c r="C258" i="32"/>
  <c r="C295" i="32"/>
  <c r="C231" i="32"/>
  <c r="C243" i="32"/>
  <c r="U19" i="29"/>
  <c r="U18" i="29"/>
  <c r="U17" i="29"/>
  <c r="U16" i="29"/>
  <c r="U15" i="29"/>
  <c r="U14" i="29"/>
  <c r="U13" i="29"/>
  <c r="U12" i="29"/>
  <c r="U11" i="29"/>
  <c r="U10" i="29"/>
  <c r="U9" i="29"/>
  <c r="U8" i="29"/>
  <c r="U7" i="29"/>
  <c r="U6" i="29"/>
  <c r="U5" i="29"/>
  <c r="U4" i="29"/>
  <c r="U3" i="29"/>
  <c r="C11" i="31"/>
  <c r="C83" i="31"/>
  <c r="C40" i="31"/>
  <c r="C25" i="31"/>
  <c r="J75" i="29"/>
  <c r="I75" i="29"/>
  <c r="H75" i="29"/>
  <c r="G75" i="29"/>
  <c r="F75" i="29"/>
  <c r="M257" i="32" l="1"/>
  <c r="L257" i="32"/>
  <c r="K257" i="32"/>
  <c r="J257" i="32"/>
  <c r="L259" i="32"/>
  <c r="M259" i="32"/>
  <c r="M258" i="32"/>
  <c r="L258" i="32"/>
  <c r="K258" i="32"/>
  <c r="K256" i="32"/>
  <c r="J256" i="32"/>
  <c r="I256" i="32"/>
  <c r="I261" i="32" s="1"/>
  <c r="K86" i="29" s="1"/>
  <c r="M256" i="32"/>
  <c r="L256" i="32"/>
  <c r="C323" i="31"/>
  <c r="C142" i="31"/>
  <c r="T12" i="29" s="1"/>
  <c r="C202" i="31"/>
  <c r="T16" i="29" s="1"/>
  <c r="C171" i="31"/>
  <c r="T14" i="29" s="1"/>
  <c r="C187" i="31"/>
  <c r="T15" i="29" s="1"/>
  <c r="C113" i="31"/>
  <c r="T10" i="29" s="1"/>
  <c r="C216" i="31"/>
  <c r="T17" i="29" s="1"/>
  <c r="C245" i="31"/>
  <c r="T19" i="29" s="1"/>
  <c r="C261" i="31"/>
  <c r="C129" i="31"/>
  <c r="T11" i="29" s="1"/>
  <c r="C155" i="31"/>
  <c r="T13" i="29" s="1"/>
  <c r="C231" i="31"/>
  <c r="T18" i="29" s="1"/>
  <c r="T8" i="29"/>
  <c r="T4" i="29"/>
  <c r="C55" i="31"/>
  <c r="T5" i="29"/>
  <c r="C98" i="31"/>
  <c r="T3" i="29"/>
  <c r="C288" i="31"/>
  <c r="C70" i="31"/>
  <c r="P75" i="29"/>
  <c r="R75" i="29"/>
  <c r="C61" i="29"/>
  <c r="D61" i="29"/>
  <c r="F61" i="29"/>
  <c r="G61" i="29"/>
  <c r="H61" i="29"/>
  <c r="I61" i="29"/>
  <c r="J61" i="29"/>
  <c r="B69" i="29"/>
  <c r="B66" i="29"/>
  <c r="B65" i="29"/>
  <c r="B64" i="29"/>
  <c r="B62" i="29"/>
  <c r="J261" i="32" l="1"/>
  <c r="L86" i="29" s="1"/>
  <c r="B74" i="29"/>
  <c r="B85" i="29"/>
  <c r="B83" i="29"/>
  <c r="B72" i="29"/>
  <c r="L261" i="32"/>
  <c r="N86" i="29" s="1"/>
  <c r="B76" i="29"/>
  <c r="B87" i="29"/>
  <c r="B79" i="29"/>
  <c r="B90" i="29"/>
  <c r="B75" i="29"/>
  <c r="B86" i="29"/>
  <c r="M261" i="32"/>
  <c r="O86" i="29" s="1"/>
  <c r="K261" i="32"/>
  <c r="M86" i="29" s="1"/>
  <c r="T9" i="29"/>
  <c r="T6" i="29"/>
  <c r="T7" i="29"/>
  <c r="J82" i="29"/>
  <c r="I82" i="29"/>
  <c r="H82" i="29"/>
  <c r="G82" i="29"/>
  <c r="F82" i="29"/>
  <c r="D82" i="29"/>
  <c r="J71" i="29"/>
  <c r="I71" i="29"/>
  <c r="H71" i="29"/>
  <c r="G71" i="29"/>
  <c r="F71" i="29"/>
  <c r="C71" i="29"/>
  <c r="H350" i="31"/>
  <c r="H346" i="31"/>
  <c r="H327" i="31"/>
  <c r="H323" i="31"/>
  <c r="E324" i="31" s="1"/>
  <c r="F324" i="31" s="1"/>
  <c r="H316" i="31"/>
  <c r="H312" i="31"/>
  <c r="H304" i="31"/>
  <c r="H300" i="31"/>
  <c r="H292" i="31"/>
  <c r="H288" i="31"/>
  <c r="H265" i="31"/>
  <c r="E289" i="31" l="1"/>
  <c r="F289" i="31" s="1"/>
  <c r="D64" i="29"/>
  <c r="C66" i="29"/>
  <c r="D66" i="29"/>
  <c r="C69" i="29"/>
  <c r="C67" i="29"/>
  <c r="D69" i="29"/>
  <c r="D62" i="29"/>
  <c r="D67" i="29"/>
  <c r="C64" i="29"/>
  <c r="H261" i="31"/>
  <c r="D90" i="29" l="1"/>
  <c r="D83" i="29"/>
  <c r="C79" i="29"/>
  <c r="D87" i="29"/>
  <c r="D88" i="29"/>
  <c r="C76" i="29"/>
  <c r="D85" i="29"/>
  <c r="C74" i="29"/>
  <c r="C77" i="29"/>
  <c r="A309" i="32"/>
  <c r="A305" i="32"/>
  <c r="A310" i="32"/>
  <c r="A304" i="32"/>
  <c r="A308" i="32"/>
  <c r="A312" i="32"/>
  <c r="M312" i="32" s="1"/>
  <c r="A303" i="32"/>
  <c r="A306" i="32"/>
  <c r="A311" i="32"/>
  <c r="A307" i="32"/>
  <c r="A283" i="32"/>
  <c r="A279" i="32"/>
  <c r="A281" i="32"/>
  <c r="A285" i="32"/>
  <c r="A280" i="32"/>
  <c r="A284" i="32"/>
  <c r="A278" i="32"/>
  <c r="A277" i="32"/>
  <c r="A286" i="32"/>
  <c r="M286" i="32" s="1"/>
  <c r="A282" i="32"/>
  <c r="E262" i="31"/>
  <c r="F262" i="31" s="1"/>
  <c r="A234" i="32"/>
  <c r="M234" i="32" s="1"/>
  <c r="A230" i="32"/>
  <c r="A226" i="32"/>
  <c r="A233" i="32"/>
  <c r="A229" i="32"/>
  <c r="A225" i="32"/>
  <c r="A232" i="32"/>
  <c r="A227" i="32"/>
  <c r="A231" i="32"/>
  <c r="A228" i="32"/>
  <c r="A246" i="32"/>
  <c r="A241" i="32"/>
  <c r="A240" i="32"/>
  <c r="A245" i="32"/>
  <c r="A239" i="32"/>
  <c r="A244" i="32"/>
  <c r="A243" i="32"/>
  <c r="A238" i="32"/>
  <c r="A242" i="32"/>
  <c r="A247" i="32"/>
  <c r="M247" i="32" s="1"/>
  <c r="A298" i="32"/>
  <c r="A294" i="32"/>
  <c r="A290" i="32"/>
  <c r="A293" i="32"/>
  <c r="A297" i="32"/>
  <c r="A292" i="32"/>
  <c r="A296" i="32"/>
  <c r="A291" i="32"/>
  <c r="A295" i="32"/>
  <c r="A299" i="32"/>
  <c r="M299" i="32" s="1"/>
  <c r="A272" i="32"/>
  <c r="A268" i="32"/>
  <c r="A264" i="32"/>
  <c r="A269" i="32"/>
  <c r="A273" i="32"/>
  <c r="M273" i="32" s="1"/>
  <c r="A267" i="32"/>
  <c r="A271" i="32"/>
  <c r="A270" i="32"/>
  <c r="A265" i="32"/>
  <c r="A266" i="32"/>
  <c r="K78" i="29"/>
  <c r="N78" i="29"/>
  <c r="O78" i="29"/>
  <c r="M78" i="29"/>
  <c r="L78" i="29"/>
  <c r="C62" i="29"/>
  <c r="J78" i="29"/>
  <c r="I78" i="29"/>
  <c r="G78" i="29"/>
  <c r="F78" i="29"/>
  <c r="H78" i="29"/>
  <c r="L77" i="29" l="1"/>
  <c r="L79" i="29"/>
  <c r="H79" i="29"/>
  <c r="N79" i="29"/>
  <c r="G79" i="29"/>
  <c r="K79" i="29"/>
  <c r="F79" i="29"/>
  <c r="J79" i="29"/>
  <c r="O79" i="29"/>
  <c r="M79" i="29"/>
  <c r="I79" i="29"/>
  <c r="M77" i="29"/>
  <c r="N76" i="29"/>
  <c r="H76" i="29"/>
  <c r="M76" i="29"/>
  <c r="J76" i="29"/>
  <c r="G76" i="29"/>
  <c r="O76" i="29"/>
  <c r="L76" i="29"/>
  <c r="I76" i="29"/>
  <c r="F76" i="29"/>
  <c r="K76" i="29"/>
  <c r="F77" i="29"/>
  <c r="O77" i="29"/>
  <c r="N77" i="29"/>
  <c r="K77" i="29"/>
  <c r="J77" i="29"/>
  <c r="H77" i="29"/>
  <c r="I77" i="29"/>
  <c r="G77" i="29"/>
  <c r="J74" i="29"/>
  <c r="I74" i="29"/>
  <c r="G74" i="29"/>
  <c r="O74" i="29"/>
  <c r="N74" i="29"/>
  <c r="M74" i="29"/>
  <c r="F74" i="29"/>
  <c r="H74" i="29"/>
  <c r="L74" i="29"/>
  <c r="K74" i="29"/>
  <c r="C72" i="29"/>
  <c r="H292" i="32"/>
  <c r="G292" i="32"/>
  <c r="F292" i="32"/>
  <c r="I292" i="32"/>
  <c r="J292" i="32"/>
  <c r="H306" i="32"/>
  <c r="I306" i="32"/>
  <c r="J306" i="32"/>
  <c r="G306" i="32"/>
  <c r="K306" i="32"/>
  <c r="M297" i="32"/>
  <c r="L297" i="32"/>
  <c r="K297" i="32"/>
  <c r="I265" i="32"/>
  <c r="E265" i="32"/>
  <c r="H265" i="32"/>
  <c r="G265" i="32"/>
  <c r="F265" i="32"/>
  <c r="L272" i="32"/>
  <c r="M272" i="32"/>
  <c r="F290" i="32"/>
  <c r="E290" i="32"/>
  <c r="D290" i="32"/>
  <c r="D300" i="32" s="1"/>
  <c r="F89" i="29" s="1"/>
  <c r="H290" i="32"/>
  <c r="G290" i="32"/>
  <c r="I239" i="32"/>
  <c r="E239" i="32"/>
  <c r="F239" i="32"/>
  <c r="G239" i="32"/>
  <c r="H239" i="32"/>
  <c r="M232" i="32"/>
  <c r="L232" i="32"/>
  <c r="K232" i="32"/>
  <c r="I281" i="32"/>
  <c r="H281" i="32"/>
  <c r="J281" i="32"/>
  <c r="K281" i="32"/>
  <c r="L281" i="32"/>
  <c r="M308" i="32"/>
  <c r="L308" i="32"/>
  <c r="I308" i="32"/>
  <c r="J308" i="32"/>
  <c r="K308" i="32"/>
  <c r="M269" i="32"/>
  <c r="L269" i="32"/>
  <c r="I269" i="32"/>
  <c r="K269" i="32"/>
  <c r="J269" i="32"/>
  <c r="I230" i="32"/>
  <c r="J230" i="32"/>
  <c r="L230" i="32"/>
  <c r="M230" i="32"/>
  <c r="K230" i="32"/>
  <c r="E264" i="32"/>
  <c r="H264" i="32"/>
  <c r="D264" i="32"/>
  <c r="D274" i="32" s="1"/>
  <c r="F87" i="29" s="1"/>
  <c r="G264" i="32"/>
  <c r="F264" i="32"/>
  <c r="H303" i="32"/>
  <c r="G303" i="32"/>
  <c r="D303" i="32"/>
  <c r="D313" i="32" s="1"/>
  <c r="F90" i="29" s="1"/>
  <c r="F303" i="32"/>
  <c r="E303" i="32"/>
  <c r="M270" i="32"/>
  <c r="L270" i="32"/>
  <c r="K270" i="32"/>
  <c r="J270" i="32"/>
  <c r="J294" i="32"/>
  <c r="I294" i="32"/>
  <c r="K294" i="32"/>
  <c r="H294" i="32"/>
  <c r="L294" i="32"/>
  <c r="M245" i="32"/>
  <c r="K245" i="32"/>
  <c r="L245" i="32"/>
  <c r="I225" i="32"/>
  <c r="E225" i="32"/>
  <c r="D225" i="32"/>
  <c r="D235" i="32" s="1"/>
  <c r="F83" i="29" s="1"/>
  <c r="G225" i="32"/>
  <c r="H225" i="32"/>
  <c r="F225" i="32"/>
  <c r="K282" i="32"/>
  <c r="J282" i="32"/>
  <c r="I282" i="32"/>
  <c r="M282" i="32"/>
  <c r="L282" i="32"/>
  <c r="H279" i="32"/>
  <c r="G279" i="32"/>
  <c r="F279" i="32"/>
  <c r="I279" i="32"/>
  <c r="J279" i="32"/>
  <c r="F304" i="32"/>
  <c r="G304" i="32"/>
  <c r="E304" i="32"/>
  <c r="H304" i="32"/>
  <c r="I304" i="32"/>
  <c r="L228" i="32"/>
  <c r="I228" i="32"/>
  <c r="K228" i="32"/>
  <c r="J228" i="32"/>
  <c r="G228" i="32"/>
  <c r="H228" i="32"/>
  <c r="K243" i="32"/>
  <c r="L243" i="32"/>
  <c r="I243" i="32"/>
  <c r="J243" i="32"/>
  <c r="M243" i="32"/>
  <c r="I268" i="32"/>
  <c r="J268" i="32"/>
  <c r="H268" i="32"/>
  <c r="L268" i="32"/>
  <c r="K268" i="32"/>
  <c r="K227" i="32"/>
  <c r="I227" i="32"/>
  <c r="F227" i="32"/>
  <c r="H227" i="32"/>
  <c r="J227" i="32"/>
  <c r="G227" i="32"/>
  <c r="K271" i="32"/>
  <c r="M271" i="32"/>
  <c r="L271" i="32"/>
  <c r="K295" i="32"/>
  <c r="J295" i="32"/>
  <c r="I295" i="32"/>
  <c r="L295" i="32"/>
  <c r="M295" i="32"/>
  <c r="M298" i="32"/>
  <c r="L298" i="32"/>
  <c r="J240" i="32"/>
  <c r="H240" i="32"/>
  <c r="G240" i="32"/>
  <c r="F240" i="32"/>
  <c r="I240" i="32"/>
  <c r="I229" i="32"/>
  <c r="M229" i="32"/>
  <c r="H229" i="32"/>
  <c r="K229" i="32"/>
  <c r="L229" i="32"/>
  <c r="J229" i="32"/>
  <c r="L283" i="32"/>
  <c r="K283" i="32"/>
  <c r="J283" i="32"/>
  <c r="M283" i="32"/>
  <c r="M310" i="32"/>
  <c r="K310" i="32"/>
  <c r="L310" i="32"/>
  <c r="K280" i="32"/>
  <c r="I280" i="32"/>
  <c r="H280" i="32"/>
  <c r="G280" i="32"/>
  <c r="J280" i="32"/>
  <c r="K267" i="32"/>
  <c r="H267" i="32"/>
  <c r="I267" i="32"/>
  <c r="G267" i="32"/>
  <c r="J267" i="32"/>
  <c r="I291" i="32"/>
  <c r="G291" i="32"/>
  <c r="F291" i="32"/>
  <c r="E291" i="32"/>
  <c r="H291" i="32"/>
  <c r="G241" i="32"/>
  <c r="K241" i="32"/>
  <c r="I241" i="32"/>
  <c r="H241" i="32"/>
  <c r="J241" i="32"/>
  <c r="M233" i="32"/>
  <c r="L233" i="32"/>
  <c r="F277" i="32"/>
  <c r="E277" i="32"/>
  <c r="D277" i="32"/>
  <c r="D287" i="32" s="1"/>
  <c r="F88" i="29" s="1"/>
  <c r="H277" i="32"/>
  <c r="G277" i="32"/>
  <c r="L307" i="32"/>
  <c r="I307" i="32"/>
  <c r="K307" i="32"/>
  <c r="J307" i="32"/>
  <c r="H307" i="32"/>
  <c r="I305" i="32"/>
  <c r="G305" i="32"/>
  <c r="H305" i="32"/>
  <c r="J305" i="32"/>
  <c r="F305" i="32"/>
  <c r="G238" i="32"/>
  <c r="E238" i="32"/>
  <c r="F238" i="32"/>
  <c r="H238" i="32"/>
  <c r="D238" i="32"/>
  <c r="D248" i="32" s="1"/>
  <c r="F85" i="29" s="1"/>
  <c r="K284" i="32"/>
  <c r="M284" i="32"/>
  <c r="L284" i="32"/>
  <c r="M231" i="32"/>
  <c r="L231" i="32"/>
  <c r="K231" i="32"/>
  <c r="J231" i="32"/>
  <c r="J266" i="32"/>
  <c r="F266" i="32"/>
  <c r="I266" i="32"/>
  <c r="H266" i="32"/>
  <c r="G266" i="32"/>
  <c r="H293" i="32"/>
  <c r="G293" i="32"/>
  <c r="I293" i="32"/>
  <c r="K293" i="32"/>
  <c r="J293" i="32"/>
  <c r="J244" i="32"/>
  <c r="L244" i="32"/>
  <c r="K244" i="32"/>
  <c r="M244" i="32"/>
  <c r="M285" i="32"/>
  <c r="L285" i="32"/>
  <c r="J296" i="32"/>
  <c r="K296" i="32"/>
  <c r="M296" i="32"/>
  <c r="L296" i="32"/>
  <c r="I242" i="32"/>
  <c r="L242" i="32"/>
  <c r="K242" i="32"/>
  <c r="J242" i="32"/>
  <c r="H242" i="32"/>
  <c r="M246" i="32"/>
  <c r="L246" i="32"/>
  <c r="F226" i="32"/>
  <c r="E226" i="32"/>
  <c r="I226" i="32"/>
  <c r="G226" i="32"/>
  <c r="H226" i="32"/>
  <c r="J226" i="32"/>
  <c r="G278" i="32"/>
  <c r="F278" i="32"/>
  <c r="E278" i="32"/>
  <c r="H278" i="32"/>
  <c r="I278" i="32"/>
  <c r="M311" i="32"/>
  <c r="L311" i="32"/>
  <c r="M309" i="32"/>
  <c r="K309" i="32"/>
  <c r="L309" i="32"/>
  <c r="J309" i="32"/>
  <c r="R78" i="29"/>
  <c r="P78" i="29"/>
  <c r="E248" i="32" l="1"/>
  <c r="G85" i="29" s="1"/>
  <c r="P79" i="29"/>
  <c r="R79" i="29"/>
  <c r="P76" i="29"/>
  <c r="R76" i="29"/>
  <c r="K72" i="29"/>
  <c r="P77" i="29"/>
  <c r="R77" i="29"/>
  <c r="P74" i="29"/>
  <c r="R74" i="29"/>
  <c r="N72" i="29"/>
  <c r="G72" i="29"/>
  <c r="I72" i="29"/>
  <c r="F72" i="29"/>
  <c r="J72" i="29"/>
  <c r="H72" i="29"/>
  <c r="O72" i="29"/>
  <c r="M72" i="29"/>
  <c r="L72" i="29"/>
  <c r="J313" i="32"/>
  <c r="L90" i="29" s="1"/>
  <c r="F248" i="32"/>
  <c r="H85" i="29" s="1"/>
  <c r="I313" i="32"/>
  <c r="K90" i="29" s="1"/>
  <c r="H235" i="32"/>
  <c r="J83" i="29" s="1"/>
  <c r="L274" i="32"/>
  <c r="N87" i="29" s="1"/>
  <c r="E313" i="32"/>
  <c r="G90" i="29" s="1"/>
  <c r="E287" i="32"/>
  <c r="G88" i="29" s="1"/>
  <c r="I300" i="32"/>
  <c r="K89" i="29" s="1"/>
  <c r="G235" i="32"/>
  <c r="I83" i="29" s="1"/>
  <c r="M313" i="32"/>
  <c r="O90" i="29" s="1"/>
  <c r="J235" i="32"/>
  <c r="L83" i="29" s="1"/>
  <c r="F313" i="32"/>
  <c r="H90" i="29" s="1"/>
  <c r="E300" i="32"/>
  <c r="G89" i="29" s="1"/>
  <c r="K248" i="32"/>
  <c r="M85" i="29" s="1"/>
  <c r="M300" i="32"/>
  <c r="O89" i="29" s="1"/>
  <c r="L300" i="32"/>
  <c r="N89" i="29" s="1"/>
  <c r="F91" i="29"/>
  <c r="E274" i="32"/>
  <c r="G87" i="29" s="1"/>
  <c r="L287" i="32"/>
  <c r="N88" i="29" s="1"/>
  <c r="H248" i="32"/>
  <c r="J85" i="29" s="1"/>
  <c r="I274" i="32"/>
  <c r="K87" i="29" s="1"/>
  <c r="M287" i="32"/>
  <c r="O88" i="29" s="1"/>
  <c r="E235" i="32"/>
  <c r="G83" i="29" s="1"/>
  <c r="K287" i="32"/>
  <c r="M88" i="29" s="1"/>
  <c r="F300" i="32"/>
  <c r="H89" i="29" s="1"/>
  <c r="J300" i="32"/>
  <c r="L89" i="29" s="1"/>
  <c r="L248" i="32"/>
  <c r="N85" i="29" s="1"/>
  <c r="J274" i="32"/>
  <c r="L87" i="29" s="1"/>
  <c r="G313" i="32"/>
  <c r="I90" i="29" s="1"/>
  <c r="F287" i="32"/>
  <c r="H88" i="29" s="1"/>
  <c r="H300" i="32"/>
  <c r="J89" i="29" s="1"/>
  <c r="M248" i="32"/>
  <c r="O85" i="29" s="1"/>
  <c r="J287" i="32"/>
  <c r="L88" i="29" s="1"/>
  <c r="H313" i="32"/>
  <c r="J90" i="29" s="1"/>
  <c r="K300" i="32"/>
  <c r="M89" i="29" s="1"/>
  <c r="M274" i="32"/>
  <c r="O87" i="29" s="1"/>
  <c r="G248" i="32"/>
  <c r="I85" i="29" s="1"/>
  <c r="K274" i="32"/>
  <c r="M87" i="29" s="1"/>
  <c r="J248" i="32"/>
  <c r="L85" i="29" s="1"/>
  <c r="F274" i="32"/>
  <c r="H87" i="29" s="1"/>
  <c r="K313" i="32"/>
  <c r="M90" i="29" s="1"/>
  <c r="L313" i="32"/>
  <c r="N90" i="29" s="1"/>
  <c r="G287" i="32"/>
  <c r="I88" i="29" s="1"/>
  <c r="H274" i="32"/>
  <c r="J87" i="29" s="1"/>
  <c r="H287" i="32"/>
  <c r="J88" i="29" s="1"/>
  <c r="I235" i="32"/>
  <c r="K83" i="29" s="1"/>
  <c r="M235" i="32"/>
  <c r="O83" i="29" s="1"/>
  <c r="I287" i="32"/>
  <c r="K88" i="29" s="1"/>
  <c r="K235" i="32"/>
  <c r="M83" i="29" s="1"/>
  <c r="I248" i="32"/>
  <c r="K85" i="29" s="1"/>
  <c r="L235" i="32"/>
  <c r="N83" i="29" s="1"/>
  <c r="F235" i="32"/>
  <c r="H83" i="29" s="1"/>
  <c r="G274" i="32"/>
  <c r="I87" i="29" s="1"/>
  <c r="G300" i="32"/>
  <c r="I89" i="29" s="1"/>
  <c r="G80" i="29" l="1"/>
  <c r="N80" i="29"/>
  <c r="I80" i="29"/>
  <c r="F80" i="29"/>
  <c r="K80" i="29"/>
  <c r="R72" i="29"/>
  <c r="H80" i="29"/>
  <c r="O80" i="29"/>
  <c r="J80" i="29"/>
  <c r="M80" i="29"/>
  <c r="L80" i="29"/>
  <c r="P72" i="29"/>
  <c r="G98" i="29"/>
  <c r="M91" i="29"/>
  <c r="N91" i="29"/>
  <c r="I91" i="29"/>
  <c r="J91" i="29"/>
  <c r="L91" i="29"/>
  <c r="K91" i="29"/>
  <c r="G91" i="29"/>
  <c r="O91" i="29"/>
  <c r="H91" i="29"/>
  <c r="R89" i="29"/>
  <c r="P89" i="29"/>
  <c r="G226" i="31"/>
  <c r="H226" i="31" s="1"/>
  <c r="F98" i="29" l="1"/>
  <c r="N98" i="29"/>
  <c r="K98" i="29"/>
  <c r="I98" i="29"/>
  <c r="H98" i="29"/>
  <c r="O98" i="29"/>
  <c r="R80" i="29"/>
  <c r="F99" i="29"/>
  <c r="J98" i="29"/>
  <c r="M98" i="29"/>
  <c r="P80" i="29"/>
  <c r="L98" i="29"/>
  <c r="M100" i="29"/>
  <c r="N100" i="29"/>
  <c r="O100" i="29"/>
  <c r="L100" i="29"/>
  <c r="G99" i="29"/>
  <c r="K100" i="29"/>
  <c r="F100" i="29"/>
  <c r="R88" i="29"/>
  <c r="R87" i="29"/>
  <c r="R85" i="29"/>
  <c r="R86" i="29"/>
  <c r="P83" i="29"/>
  <c r="P85" i="29"/>
  <c r="R90" i="29"/>
  <c r="P87" i="29"/>
  <c r="P86" i="29"/>
  <c r="P88" i="29"/>
  <c r="P90" i="29"/>
  <c r="R83" i="29"/>
  <c r="G212" i="31"/>
  <c r="H212" i="31" s="1"/>
  <c r="G197" i="31"/>
  <c r="H197" i="31" s="1"/>
  <c r="G181" i="31"/>
  <c r="H181" i="31" s="1"/>
  <c r="G165" i="31"/>
  <c r="H165" i="31" s="1"/>
  <c r="G152" i="31"/>
  <c r="H152" i="31" s="1"/>
  <c r="G139" i="31"/>
  <c r="H139" i="31" s="1"/>
  <c r="G123" i="31"/>
  <c r="H123" i="31" s="1"/>
  <c r="G108" i="31"/>
  <c r="H108" i="31" s="1"/>
  <c r="G93" i="31"/>
  <c r="H93" i="31" s="1"/>
  <c r="G80" i="31"/>
  <c r="H80" i="31" s="1"/>
  <c r="G65" i="31"/>
  <c r="H65" i="31" s="1"/>
  <c r="G35" i="31"/>
  <c r="H35" i="31" s="1"/>
  <c r="G21" i="31"/>
  <c r="H21" i="31" s="1"/>
  <c r="G7" i="31"/>
  <c r="H7" i="31" s="1"/>
  <c r="H249" i="31"/>
  <c r="H235" i="31"/>
  <c r="H220" i="31"/>
  <c r="H206" i="31"/>
  <c r="H191" i="31"/>
  <c r="H175" i="31"/>
  <c r="H159" i="31"/>
  <c r="H146" i="31"/>
  <c r="H133" i="31"/>
  <c r="H117" i="31"/>
  <c r="H102" i="31"/>
  <c r="H87" i="31"/>
  <c r="H74" i="31"/>
  <c r="H59" i="31"/>
  <c r="H44" i="31"/>
  <c r="H29" i="31"/>
  <c r="I99" i="29" l="1"/>
  <c r="N99" i="29"/>
  <c r="O99" i="29"/>
  <c r="K99" i="29"/>
  <c r="H99" i="29"/>
  <c r="R98" i="29"/>
  <c r="L99" i="29"/>
  <c r="J99" i="29"/>
  <c r="M99" i="29"/>
  <c r="P98" i="29"/>
  <c r="D6" i="29"/>
  <c r="D7" i="29"/>
  <c r="D15" i="29"/>
  <c r="D13" i="29"/>
  <c r="D4" i="29"/>
  <c r="D17" i="29"/>
  <c r="D10" i="29"/>
  <c r="D18" i="29"/>
  <c r="D12" i="29"/>
  <c r="D5" i="29"/>
  <c r="D14" i="29"/>
  <c r="D8" i="29"/>
  <c r="D16" i="29"/>
  <c r="D9" i="29"/>
  <c r="D11" i="29"/>
  <c r="D19" i="29"/>
  <c r="I100" i="29"/>
  <c r="H100" i="29"/>
  <c r="J100" i="29"/>
  <c r="G100" i="29"/>
  <c r="R91" i="29"/>
  <c r="P91" i="29"/>
  <c r="H187" i="31"/>
  <c r="H155" i="31"/>
  <c r="H142" i="31"/>
  <c r="H129" i="31"/>
  <c r="H113" i="31"/>
  <c r="H11" i="31"/>
  <c r="H15" i="31"/>
  <c r="H40" i="31"/>
  <c r="H25" i="31"/>
  <c r="H83" i="31"/>
  <c r="H98" i="31"/>
  <c r="H171" i="31"/>
  <c r="H231" i="31"/>
  <c r="H245" i="31"/>
  <c r="H55" i="31"/>
  <c r="H70" i="31"/>
  <c r="H202" i="31"/>
  <c r="H216" i="31"/>
  <c r="R99" i="29" l="1"/>
  <c r="P99" i="29"/>
  <c r="E217" i="31"/>
  <c r="F217" i="31" s="1"/>
  <c r="E203" i="31"/>
  <c r="F203" i="31" s="1"/>
  <c r="E41" i="31"/>
  <c r="F41" i="31" s="1"/>
  <c r="E99" i="31"/>
  <c r="F99" i="31" s="1"/>
  <c r="E26" i="31"/>
  <c r="F26" i="31" s="1"/>
  <c r="E71" i="31"/>
  <c r="F71" i="31" s="1"/>
  <c r="E56" i="31"/>
  <c r="F56" i="31" s="1"/>
  <c r="D3" i="29"/>
  <c r="E188" i="31"/>
  <c r="F188" i="31" s="1"/>
  <c r="E246" i="31"/>
  <c r="F246" i="31" s="1"/>
  <c r="E232" i="31"/>
  <c r="F232" i="31" s="1"/>
  <c r="E172" i="31"/>
  <c r="F172" i="31" s="1"/>
  <c r="C13" i="29"/>
  <c r="E156" i="31"/>
  <c r="F156" i="31" s="1"/>
  <c r="C8" i="29"/>
  <c r="E84" i="31"/>
  <c r="F84" i="31" s="1"/>
  <c r="C10" i="29"/>
  <c r="E114" i="31"/>
  <c r="F114" i="31" s="1"/>
  <c r="C11" i="29"/>
  <c r="E130" i="31"/>
  <c r="F130" i="31" s="1"/>
  <c r="C12" i="29"/>
  <c r="E143" i="31"/>
  <c r="F143" i="31" s="1"/>
  <c r="C3" i="29"/>
  <c r="E12" i="31"/>
  <c r="F12" i="31" s="1"/>
  <c r="C14" i="29"/>
  <c r="C15" i="29"/>
  <c r="C19" i="29"/>
  <c r="C18" i="29"/>
  <c r="C17" i="29"/>
  <c r="C16" i="29"/>
  <c r="C9" i="29"/>
  <c r="C7" i="29"/>
  <c r="C6" i="29"/>
  <c r="C5" i="29"/>
  <c r="C4" i="29"/>
  <c r="R100" i="29"/>
  <c r="P100" i="29"/>
  <c r="D57" i="29" l="1"/>
  <c r="D56" i="29"/>
  <c r="D55" i="29"/>
  <c r="D54" i="29"/>
  <c r="D52" i="29"/>
  <c r="D51" i="29"/>
  <c r="D47" i="29"/>
  <c r="D45" i="29"/>
  <c r="D44" i="29"/>
  <c r="D43" i="29"/>
  <c r="D42" i="29"/>
  <c r="D48" i="29"/>
  <c r="F94" i="29"/>
  <c r="G94" i="29"/>
  <c r="H94" i="29"/>
  <c r="I94" i="29"/>
  <c r="J94" i="29"/>
  <c r="G7" i="29"/>
  <c r="H7" i="29"/>
  <c r="A41" i="29"/>
  <c r="B41" i="29"/>
  <c r="D41" i="29"/>
  <c r="F41" i="29"/>
  <c r="G41" i="29"/>
  <c r="H41" i="29"/>
  <c r="I41" i="29"/>
  <c r="J41" i="29"/>
  <c r="A42" i="29"/>
  <c r="A43" i="29"/>
  <c r="A44" i="29"/>
  <c r="A45" i="29"/>
  <c r="A46" i="29"/>
  <c r="A47" i="29"/>
  <c r="A48" i="29"/>
  <c r="A49" i="29"/>
  <c r="A50" i="29"/>
  <c r="A51" i="29"/>
  <c r="A52" i="29"/>
  <c r="A53" i="29"/>
  <c r="A54" i="29"/>
  <c r="A55" i="29"/>
  <c r="A56" i="29"/>
  <c r="A57" i="29"/>
  <c r="A58" i="29"/>
  <c r="A21" i="29"/>
  <c r="B21" i="29"/>
  <c r="C21" i="29"/>
  <c r="F21" i="29"/>
  <c r="G21" i="29"/>
  <c r="H21" i="29"/>
  <c r="I21" i="29"/>
  <c r="J21" i="29"/>
  <c r="A22" i="29"/>
  <c r="A23" i="29"/>
  <c r="A24" i="29"/>
  <c r="A25" i="29"/>
  <c r="A26" i="29"/>
  <c r="A27" i="29"/>
  <c r="A28" i="29"/>
  <c r="A29" i="29"/>
  <c r="A30" i="29"/>
  <c r="A31" i="29"/>
  <c r="A32" i="29"/>
  <c r="A33" i="29"/>
  <c r="A34" i="29"/>
  <c r="A35" i="29"/>
  <c r="A36" i="29"/>
  <c r="A37" i="29"/>
  <c r="A38" i="29"/>
  <c r="D58" i="29"/>
  <c r="D50" i="29"/>
  <c r="D49" i="29"/>
  <c r="D46" i="29"/>
  <c r="F16" i="29"/>
  <c r="K16" i="29" s="1"/>
  <c r="C178" i="32" s="1"/>
  <c r="G16" i="29"/>
  <c r="L16" i="29" s="1"/>
  <c r="H16" i="29"/>
  <c r="M16" i="29" s="1"/>
  <c r="I16" i="29"/>
  <c r="N16" i="29" s="1"/>
  <c r="J16" i="29"/>
  <c r="O16" i="29" s="1"/>
  <c r="F17" i="29"/>
  <c r="K17" i="29" s="1"/>
  <c r="C191" i="32" s="1"/>
  <c r="G17" i="29"/>
  <c r="L17" i="29" s="1"/>
  <c r="H17" i="29"/>
  <c r="M17" i="29" s="1"/>
  <c r="I17" i="29"/>
  <c r="N17" i="29" s="1"/>
  <c r="J17" i="29"/>
  <c r="O17" i="29" s="1"/>
  <c r="F18" i="29"/>
  <c r="G18" i="29"/>
  <c r="H18" i="29"/>
  <c r="I18" i="29"/>
  <c r="J18" i="29"/>
  <c r="F19" i="29"/>
  <c r="K19" i="29" s="1"/>
  <c r="C217" i="32" s="1"/>
  <c r="G19" i="29"/>
  <c r="L19" i="29" s="1"/>
  <c r="H19" i="29"/>
  <c r="M19" i="29" s="1"/>
  <c r="I19" i="29"/>
  <c r="N19" i="29" s="1"/>
  <c r="J19" i="29"/>
  <c r="O19" i="29" s="1"/>
  <c r="F12" i="29"/>
  <c r="G12" i="29"/>
  <c r="H12" i="29"/>
  <c r="I12" i="29"/>
  <c r="J12" i="29"/>
  <c r="F13" i="29"/>
  <c r="G13" i="29"/>
  <c r="H13" i="29"/>
  <c r="I13" i="29"/>
  <c r="J13" i="29"/>
  <c r="F14" i="29"/>
  <c r="G14" i="29"/>
  <c r="H14" i="29"/>
  <c r="I14" i="29"/>
  <c r="J14" i="29"/>
  <c r="F15" i="29"/>
  <c r="G15" i="29"/>
  <c r="H15" i="29"/>
  <c r="I15" i="29"/>
  <c r="J15" i="29"/>
  <c r="F10" i="29"/>
  <c r="G10" i="29"/>
  <c r="H10" i="29"/>
  <c r="I10" i="29"/>
  <c r="J10" i="29"/>
  <c r="F11" i="29"/>
  <c r="G11" i="29"/>
  <c r="H11" i="29"/>
  <c r="I11" i="29"/>
  <c r="J11" i="29"/>
  <c r="F3" i="29"/>
  <c r="G3" i="29"/>
  <c r="H3" i="29"/>
  <c r="I3" i="29"/>
  <c r="J3" i="29"/>
  <c r="F4" i="29"/>
  <c r="G4" i="29"/>
  <c r="H4" i="29"/>
  <c r="I4" i="29"/>
  <c r="J4" i="29"/>
  <c r="F5" i="29"/>
  <c r="G5" i="29"/>
  <c r="H5" i="29"/>
  <c r="I5" i="29"/>
  <c r="J5" i="29"/>
  <c r="F6" i="29"/>
  <c r="G6" i="29"/>
  <c r="H6" i="29"/>
  <c r="I6" i="29"/>
  <c r="J6" i="29"/>
  <c r="F7" i="29"/>
  <c r="I7" i="29"/>
  <c r="J7" i="29"/>
  <c r="F8" i="29"/>
  <c r="G8" i="29"/>
  <c r="H8" i="29"/>
  <c r="I8" i="29"/>
  <c r="J8" i="29"/>
  <c r="F9" i="29"/>
  <c r="G9" i="29"/>
  <c r="H9" i="29"/>
  <c r="I9" i="29"/>
  <c r="J9" i="29"/>
  <c r="B16" i="29"/>
  <c r="B17" i="29"/>
  <c r="B18" i="29"/>
  <c r="B19" i="29"/>
  <c r="B12" i="29"/>
  <c r="B13" i="29"/>
  <c r="B14" i="29"/>
  <c r="B15" i="29"/>
  <c r="B10" i="29"/>
  <c r="B11" i="29"/>
  <c r="B3" i="29"/>
  <c r="B4" i="29"/>
  <c r="B5" i="29"/>
  <c r="B6" i="29"/>
  <c r="B7" i="29"/>
  <c r="B8" i="29"/>
  <c r="B9" i="29"/>
  <c r="C163" i="32" l="1"/>
  <c r="C73" i="32"/>
  <c r="C47" i="32"/>
  <c r="C31" i="32"/>
  <c r="C7" i="32"/>
  <c r="C108" i="32"/>
  <c r="C162" i="32"/>
  <c r="C138" i="32"/>
  <c r="C122" i="32"/>
  <c r="C202" i="32"/>
  <c r="C186" i="32"/>
  <c r="C82" i="32"/>
  <c r="C123" i="32"/>
  <c r="C72" i="32"/>
  <c r="C46" i="32"/>
  <c r="C30" i="32"/>
  <c r="C6" i="32"/>
  <c r="C99" i="32"/>
  <c r="C161" i="32"/>
  <c r="C137" i="32"/>
  <c r="C121" i="32"/>
  <c r="C201" i="32"/>
  <c r="C177" i="32"/>
  <c r="C8" i="32"/>
  <c r="C71" i="32"/>
  <c r="C45" i="32"/>
  <c r="C21" i="32"/>
  <c r="C5" i="32"/>
  <c r="C98" i="32"/>
  <c r="C160" i="32"/>
  <c r="C136" i="32"/>
  <c r="C216" i="32"/>
  <c r="C200" i="32"/>
  <c r="C176" i="32"/>
  <c r="C109" i="32"/>
  <c r="C86" i="32"/>
  <c r="C70" i="32"/>
  <c r="C44" i="32"/>
  <c r="C20" i="32"/>
  <c r="C4" i="32"/>
  <c r="C97" i="32"/>
  <c r="C151" i="32"/>
  <c r="C135" i="32"/>
  <c r="C215" i="32"/>
  <c r="C199" i="32"/>
  <c r="C175" i="32"/>
  <c r="C32" i="32"/>
  <c r="C187" i="32"/>
  <c r="C85" i="32"/>
  <c r="C69" i="32"/>
  <c r="C43" i="32"/>
  <c r="C19" i="32"/>
  <c r="C112" i="32"/>
  <c r="C96" i="32"/>
  <c r="C150" i="32"/>
  <c r="C134" i="32"/>
  <c r="C214" i="32"/>
  <c r="C190" i="32"/>
  <c r="C174" i="32"/>
  <c r="C58" i="32"/>
  <c r="C56" i="32"/>
  <c r="C203" i="32"/>
  <c r="C84" i="32"/>
  <c r="C60" i="32"/>
  <c r="C34" i="32"/>
  <c r="C18" i="32"/>
  <c r="C111" i="32"/>
  <c r="C95" i="32"/>
  <c r="C149" i="32"/>
  <c r="C125" i="32"/>
  <c r="C213" i="32"/>
  <c r="C189" i="32"/>
  <c r="C173" i="32"/>
  <c r="C57" i="32"/>
  <c r="C147" i="32"/>
  <c r="C83" i="32"/>
  <c r="C59" i="32"/>
  <c r="C33" i="32"/>
  <c r="C17" i="32"/>
  <c r="C110" i="32"/>
  <c r="C164" i="32"/>
  <c r="C148" i="32"/>
  <c r="C124" i="32"/>
  <c r="C212" i="32"/>
  <c r="C188" i="32"/>
  <c r="A219" i="32"/>
  <c r="A215" i="32"/>
  <c r="A218" i="32"/>
  <c r="A214" i="32"/>
  <c r="A213" i="32"/>
  <c r="A217" i="32"/>
  <c r="A212" i="32"/>
  <c r="A221" i="32"/>
  <c r="A216" i="32"/>
  <c r="A220" i="32"/>
  <c r="A39" i="32"/>
  <c r="A35" i="32"/>
  <c r="A31" i="32"/>
  <c r="A38" i="32"/>
  <c r="A34" i="32"/>
  <c r="A30" i="32"/>
  <c r="A37" i="32"/>
  <c r="A33" i="32"/>
  <c r="A36" i="32"/>
  <c r="A32" i="32"/>
  <c r="A143" i="32"/>
  <c r="A139" i="32"/>
  <c r="A135" i="32"/>
  <c r="A142" i="32"/>
  <c r="A138" i="32"/>
  <c r="A134" i="32"/>
  <c r="A141" i="32"/>
  <c r="A137" i="32"/>
  <c r="A136" i="32"/>
  <c r="A140" i="32"/>
  <c r="A208" i="32"/>
  <c r="A204" i="32"/>
  <c r="A200" i="32"/>
  <c r="A207" i="32"/>
  <c r="A203" i="32"/>
  <c r="A199" i="32"/>
  <c r="A205" i="32"/>
  <c r="A202" i="32"/>
  <c r="A201" i="32"/>
  <c r="A206" i="32"/>
  <c r="A13" i="32"/>
  <c r="M13" i="32" s="1"/>
  <c r="A9" i="32"/>
  <c r="A5" i="32"/>
  <c r="A12" i="32"/>
  <c r="A8" i="32"/>
  <c r="A4" i="32"/>
  <c r="A11" i="32"/>
  <c r="A7" i="32"/>
  <c r="A10" i="32"/>
  <c r="A6" i="32"/>
  <c r="A76" i="32"/>
  <c r="A72" i="32"/>
  <c r="A75" i="32"/>
  <c r="A71" i="32"/>
  <c r="A78" i="32"/>
  <c r="A74" i="32"/>
  <c r="A70" i="32"/>
  <c r="A77" i="32"/>
  <c r="A69" i="32"/>
  <c r="A73" i="32"/>
  <c r="A182" i="32"/>
  <c r="A178" i="32"/>
  <c r="A174" i="32"/>
  <c r="A181" i="32"/>
  <c r="A177" i="32"/>
  <c r="A173" i="32"/>
  <c r="A176" i="32"/>
  <c r="A180" i="32"/>
  <c r="A175" i="32"/>
  <c r="A179" i="32"/>
  <c r="A91" i="32"/>
  <c r="A87" i="32"/>
  <c r="A83" i="32"/>
  <c r="A90" i="32"/>
  <c r="A86" i="32"/>
  <c r="A82" i="32"/>
  <c r="A89" i="32"/>
  <c r="A85" i="32"/>
  <c r="A88" i="32"/>
  <c r="A84" i="32"/>
  <c r="A65" i="32"/>
  <c r="A61" i="32"/>
  <c r="A57" i="32"/>
  <c r="A64" i="32"/>
  <c r="A60" i="32"/>
  <c r="A56" i="32"/>
  <c r="A63" i="32"/>
  <c r="A59" i="32"/>
  <c r="A62" i="32"/>
  <c r="A58" i="32"/>
  <c r="A50" i="32"/>
  <c r="A46" i="32"/>
  <c r="A49" i="32"/>
  <c r="A45" i="32"/>
  <c r="A52" i="32"/>
  <c r="A48" i="32"/>
  <c r="A44" i="32"/>
  <c r="A51" i="32"/>
  <c r="A43" i="32"/>
  <c r="A47" i="32"/>
  <c r="A102" i="32"/>
  <c r="A98" i="32"/>
  <c r="A101" i="32"/>
  <c r="A97" i="32"/>
  <c r="A104" i="32"/>
  <c r="A100" i="32"/>
  <c r="A96" i="32"/>
  <c r="A95" i="32"/>
  <c r="A99" i="32"/>
  <c r="A103" i="32"/>
  <c r="A128" i="32"/>
  <c r="A124" i="32"/>
  <c r="A127" i="32"/>
  <c r="A123" i="32"/>
  <c r="A130" i="32"/>
  <c r="A126" i="32"/>
  <c r="A122" i="32"/>
  <c r="A125" i="32"/>
  <c r="A121" i="32"/>
  <c r="A129" i="32"/>
  <c r="A167" i="32"/>
  <c r="A163" i="32"/>
  <c r="A166" i="32"/>
  <c r="A162" i="32"/>
  <c r="A169" i="32"/>
  <c r="A164" i="32"/>
  <c r="A168" i="32"/>
  <c r="A161" i="32"/>
  <c r="A160" i="32"/>
  <c r="A165" i="32"/>
  <c r="A24" i="32"/>
  <c r="A20" i="32"/>
  <c r="A23" i="32"/>
  <c r="A19" i="32"/>
  <c r="A26" i="32"/>
  <c r="A22" i="32"/>
  <c r="A18" i="32"/>
  <c r="A25" i="32"/>
  <c r="A17" i="32"/>
  <c r="A21" i="32"/>
  <c r="A117" i="32"/>
  <c r="A113" i="32"/>
  <c r="A109" i="32"/>
  <c r="A116" i="32"/>
  <c r="A112" i="32"/>
  <c r="A108" i="32"/>
  <c r="A115" i="32"/>
  <c r="A111" i="32"/>
  <c r="A110" i="32"/>
  <c r="A114" i="32"/>
  <c r="A193" i="32"/>
  <c r="A189" i="32"/>
  <c r="A192" i="32"/>
  <c r="A188" i="32"/>
  <c r="A191" i="32"/>
  <c r="A186" i="32"/>
  <c r="A195" i="32"/>
  <c r="A190" i="32"/>
  <c r="A194" i="32"/>
  <c r="A187" i="32"/>
  <c r="O4" i="29"/>
  <c r="O14" i="29"/>
  <c r="N14" i="29"/>
  <c r="N7" i="29"/>
  <c r="N9" i="29"/>
  <c r="M4" i="29"/>
  <c r="N11" i="29"/>
  <c r="M14" i="29"/>
  <c r="O12" i="29"/>
  <c r="M9" i="29"/>
  <c r="M7" i="29"/>
  <c r="O5" i="29"/>
  <c r="M11" i="29"/>
  <c r="O15" i="29"/>
  <c r="L14" i="29"/>
  <c r="N12" i="29"/>
  <c r="N5" i="29"/>
  <c r="L11" i="29"/>
  <c r="N15" i="29"/>
  <c r="M12" i="29"/>
  <c r="O18" i="29"/>
  <c r="M8" i="29"/>
  <c r="M10" i="29"/>
  <c r="O9" i="29"/>
  <c r="O11" i="29"/>
  <c r="M5" i="29"/>
  <c r="M15" i="29"/>
  <c r="O13" i="29"/>
  <c r="L12" i="29"/>
  <c r="N18" i="29"/>
  <c r="L13" i="29"/>
  <c r="O7" i="29"/>
  <c r="L10" i="29"/>
  <c r="O8" i="29"/>
  <c r="O6" i="29"/>
  <c r="O10" i="29"/>
  <c r="L15" i="29"/>
  <c r="N13" i="29"/>
  <c r="M18" i="29"/>
  <c r="M6" i="29"/>
  <c r="N4" i="29"/>
  <c r="N8" i="29"/>
  <c r="N6" i="29"/>
  <c r="N10" i="29"/>
  <c r="M13" i="29"/>
  <c r="L18" i="29"/>
  <c r="C38" i="29"/>
  <c r="F38" i="29" s="1"/>
  <c r="B38" i="29"/>
  <c r="B22" i="29"/>
  <c r="B37" i="29"/>
  <c r="B30" i="29"/>
  <c r="B36" i="29"/>
  <c r="B23" i="29"/>
  <c r="B29" i="29"/>
  <c r="B55" i="29"/>
  <c r="B34" i="29"/>
  <c r="B31" i="29"/>
  <c r="B28" i="29"/>
  <c r="B27" i="29"/>
  <c r="B26" i="29"/>
  <c r="B33" i="29"/>
  <c r="B57" i="29"/>
  <c r="B24" i="29"/>
  <c r="B25" i="29"/>
  <c r="B32" i="29"/>
  <c r="C37" i="29"/>
  <c r="J37" i="29" s="1"/>
  <c r="C23" i="29"/>
  <c r="B53" i="29"/>
  <c r="C25" i="29"/>
  <c r="B45" i="29"/>
  <c r="B51" i="29"/>
  <c r="B35" i="29"/>
  <c r="B58" i="29"/>
  <c r="B54" i="29"/>
  <c r="B50" i="29"/>
  <c r="B46" i="29"/>
  <c r="B42" i="29"/>
  <c r="B47" i="29"/>
  <c r="B43" i="29"/>
  <c r="B49" i="29"/>
  <c r="B56" i="29"/>
  <c r="B52" i="29"/>
  <c r="B48" i="29"/>
  <c r="B44" i="29"/>
  <c r="D53" i="29"/>
  <c r="C103" i="32" l="1"/>
  <c r="L103" i="32" s="1"/>
  <c r="C51" i="32"/>
  <c r="M51" i="32" s="1"/>
  <c r="C166" i="32"/>
  <c r="M166" i="32" s="1"/>
  <c r="C140" i="32"/>
  <c r="M140" i="32" s="1"/>
  <c r="C91" i="32"/>
  <c r="M91" i="32" s="1"/>
  <c r="C114" i="32"/>
  <c r="M114" i="32" s="1"/>
  <c r="C63" i="32"/>
  <c r="L63" i="32" s="1"/>
  <c r="C90" i="32"/>
  <c r="L90" i="32" s="1"/>
  <c r="C168" i="32"/>
  <c r="M168" i="32" s="1"/>
  <c r="C77" i="32"/>
  <c r="M77" i="32" s="1"/>
  <c r="C104" i="32"/>
  <c r="M104" i="32" s="1"/>
  <c r="C207" i="32"/>
  <c r="L207" i="32" s="1"/>
  <c r="C220" i="32"/>
  <c r="L220" i="32" s="1"/>
  <c r="C38" i="32"/>
  <c r="M38" i="32" s="1"/>
  <c r="C89" i="32"/>
  <c r="L89" i="32" s="1"/>
  <c r="C64" i="32"/>
  <c r="L64" i="32" s="1"/>
  <c r="C39" i="32"/>
  <c r="M39" i="32" s="1"/>
  <c r="C219" i="32"/>
  <c r="L219" i="32" s="1"/>
  <c r="C52" i="32"/>
  <c r="M52" i="32" s="1"/>
  <c r="C127" i="32"/>
  <c r="L127" i="32" s="1"/>
  <c r="C102" i="32"/>
  <c r="K102" i="32" s="1"/>
  <c r="C193" i="32"/>
  <c r="M193" i="32" s="1"/>
  <c r="C194" i="32"/>
  <c r="M194" i="32" s="1"/>
  <c r="C155" i="32"/>
  <c r="C180" i="32"/>
  <c r="L180" i="32" s="1"/>
  <c r="C181" i="32"/>
  <c r="M181" i="32" s="1"/>
  <c r="C25" i="32"/>
  <c r="M25" i="32" s="1"/>
  <c r="C78" i="32"/>
  <c r="M78" i="32" s="1"/>
  <c r="C143" i="32"/>
  <c r="M143" i="32" s="1"/>
  <c r="C76" i="32"/>
  <c r="M76" i="32" s="1"/>
  <c r="C129" i="32"/>
  <c r="M129" i="32" s="1"/>
  <c r="C218" i="32"/>
  <c r="K218" i="32" s="1"/>
  <c r="C156" i="32"/>
  <c r="C142" i="32"/>
  <c r="L142" i="32" s="1"/>
  <c r="C205" i="32"/>
  <c r="J205" i="32" s="1"/>
  <c r="C50" i="32"/>
  <c r="L50" i="32" s="1"/>
  <c r="C195" i="32"/>
  <c r="M195" i="32" s="1"/>
  <c r="C167" i="32"/>
  <c r="K167" i="32" s="1"/>
  <c r="C192" i="32"/>
  <c r="J192" i="32" s="1"/>
  <c r="C153" i="32"/>
  <c r="C130" i="32"/>
  <c r="M130" i="32" s="1"/>
  <c r="C26" i="32"/>
  <c r="M26" i="32" s="1"/>
  <c r="C24" i="32"/>
  <c r="M24" i="32" s="1"/>
  <c r="C221" i="32"/>
  <c r="M221" i="32" s="1"/>
  <c r="C182" i="32"/>
  <c r="M182" i="32" s="1"/>
  <c r="C101" i="32"/>
  <c r="K101" i="32" s="1"/>
  <c r="C37" i="32"/>
  <c r="M37" i="32" s="1"/>
  <c r="C208" i="32"/>
  <c r="M208" i="32" s="1"/>
  <c r="C169" i="32"/>
  <c r="M169" i="32" s="1"/>
  <c r="C154" i="32"/>
  <c r="C117" i="32"/>
  <c r="M117" i="32" s="1"/>
  <c r="C141" i="32"/>
  <c r="L141" i="32" s="1"/>
  <c r="C206" i="32"/>
  <c r="M206" i="32" s="1"/>
  <c r="C65" i="32"/>
  <c r="M65" i="32" s="1"/>
  <c r="C179" i="32"/>
  <c r="L179" i="32" s="1"/>
  <c r="C128" i="32"/>
  <c r="M128" i="32" s="1"/>
  <c r="C115" i="32"/>
  <c r="L115" i="32" s="1"/>
  <c r="C116" i="32"/>
  <c r="L116" i="32" s="1"/>
  <c r="I189" i="32"/>
  <c r="J189" i="32"/>
  <c r="L189" i="32"/>
  <c r="G189" i="32"/>
  <c r="H189" i="32"/>
  <c r="K189" i="32"/>
  <c r="I22" i="32"/>
  <c r="K22" i="32"/>
  <c r="J22" i="32"/>
  <c r="M22" i="32"/>
  <c r="L22" i="32"/>
  <c r="H97" i="32"/>
  <c r="G97" i="32"/>
  <c r="I97" i="32"/>
  <c r="F97" i="32"/>
  <c r="K97" i="32"/>
  <c r="J97" i="32"/>
  <c r="M87" i="32"/>
  <c r="L87" i="32"/>
  <c r="K87" i="32"/>
  <c r="I87" i="32"/>
  <c r="J87" i="32"/>
  <c r="G135" i="32"/>
  <c r="F135" i="32"/>
  <c r="E135" i="32"/>
  <c r="J135" i="32"/>
  <c r="I135" i="32"/>
  <c r="H135" i="32"/>
  <c r="J190" i="32"/>
  <c r="I190" i="32"/>
  <c r="K190" i="32"/>
  <c r="H190" i="32"/>
  <c r="L190" i="32"/>
  <c r="M190" i="32"/>
  <c r="J19" i="32"/>
  <c r="F19" i="32"/>
  <c r="L19" i="32"/>
  <c r="I19" i="32"/>
  <c r="H19" i="32"/>
  <c r="K19" i="32"/>
  <c r="G19" i="32"/>
  <c r="M125" i="32"/>
  <c r="L125" i="32"/>
  <c r="K125" i="32"/>
  <c r="J125" i="32"/>
  <c r="I125" i="32"/>
  <c r="H125" i="32"/>
  <c r="J98" i="32"/>
  <c r="I98" i="32"/>
  <c r="H98" i="32"/>
  <c r="G98" i="32"/>
  <c r="L98" i="32"/>
  <c r="K98" i="32"/>
  <c r="F45" i="32"/>
  <c r="K45" i="32"/>
  <c r="J45" i="32"/>
  <c r="L45" i="32"/>
  <c r="G45" i="32"/>
  <c r="I45" i="32"/>
  <c r="H45" i="32"/>
  <c r="J56" i="32"/>
  <c r="H56" i="32"/>
  <c r="E56" i="32"/>
  <c r="I56" i="32"/>
  <c r="F56" i="32"/>
  <c r="D56" i="32"/>
  <c r="D66" i="32" s="1"/>
  <c r="F46" i="29" s="1"/>
  <c r="G56" i="32"/>
  <c r="K85" i="32"/>
  <c r="I85" i="32"/>
  <c r="G85" i="32"/>
  <c r="M85" i="32"/>
  <c r="H85" i="32"/>
  <c r="J85" i="32"/>
  <c r="L85" i="32"/>
  <c r="M178" i="32"/>
  <c r="K178" i="32"/>
  <c r="I178" i="32"/>
  <c r="J178" i="32"/>
  <c r="L178" i="32"/>
  <c r="G71" i="32"/>
  <c r="F71" i="32"/>
  <c r="J71" i="32"/>
  <c r="L71" i="32"/>
  <c r="K71" i="32"/>
  <c r="I71" i="32"/>
  <c r="H71" i="32"/>
  <c r="J4" i="32"/>
  <c r="E4" i="32"/>
  <c r="I4" i="32"/>
  <c r="H4" i="32"/>
  <c r="D4" i="32"/>
  <c r="D14" i="32" s="1"/>
  <c r="F42" i="29" s="1"/>
  <c r="F4" i="32"/>
  <c r="G4" i="32"/>
  <c r="H202" i="32"/>
  <c r="K202" i="32"/>
  <c r="I202" i="32"/>
  <c r="L202" i="32"/>
  <c r="J202" i="32"/>
  <c r="G202" i="32"/>
  <c r="K139" i="32"/>
  <c r="J139" i="32"/>
  <c r="I139" i="32"/>
  <c r="M139" i="32"/>
  <c r="L139" i="32"/>
  <c r="L217" i="32"/>
  <c r="I217" i="32"/>
  <c r="J217" i="32"/>
  <c r="M217" i="32"/>
  <c r="K217" i="32"/>
  <c r="K110" i="32"/>
  <c r="I110" i="32"/>
  <c r="F110" i="32"/>
  <c r="J110" i="32"/>
  <c r="H110" i="32"/>
  <c r="G110" i="32"/>
  <c r="J23" i="32"/>
  <c r="K23" i="32"/>
  <c r="L23" i="32"/>
  <c r="M23" i="32"/>
  <c r="J122" i="32"/>
  <c r="I122" i="32"/>
  <c r="H122" i="32"/>
  <c r="G122" i="32"/>
  <c r="F122" i="32"/>
  <c r="E122" i="32"/>
  <c r="J99" i="32"/>
  <c r="I99" i="32"/>
  <c r="H99" i="32"/>
  <c r="M99" i="32"/>
  <c r="K99" i="32"/>
  <c r="L99" i="32"/>
  <c r="M49" i="32"/>
  <c r="L49" i="32"/>
  <c r="K49" i="32"/>
  <c r="J49" i="32"/>
  <c r="I60" i="32"/>
  <c r="K60" i="32"/>
  <c r="H60" i="32"/>
  <c r="L60" i="32"/>
  <c r="J60" i="32"/>
  <c r="M60" i="32"/>
  <c r="K175" i="32"/>
  <c r="H175" i="32"/>
  <c r="J175" i="32"/>
  <c r="G175" i="32"/>
  <c r="F175" i="32"/>
  <c r="I175" i="32"/>
  <c r="L75" i="32"/>
  <c r="J75" i="32"/>
  <c r="M75" i="32"/>
  <c r="K75" i="32"/>
  <c r="H8" i="32"/>
  <c r="I8" i="32"/>
  <c r="J8" i="32"/>
  <c r="M8" i="32"/>
  <c r="K8" i="32"/>
  <c r="L8" i="32"/>
  <c r="J136" i="32"/>
  <c r="I136" i="32"/>
  <c r="H136" i="32"/>
  <c r="G136" i="32"/>
  <c r="F136" i="32"/>
  <c r="K136" i="32"/>
  <c r="E31" i="32"/>
  <c r="F31" i="32"/>
  <c r="G31" i="32"/>
  <c r="I31" i="32"/>
  <c r="H31" i="32"/>
  <c r="K31" i="32"/>
  <c r="J31" i="32"/>
  <c r="J213" i="32"/>
  <c r="G213" i="32"/>
  <c r="I213" i="32"/>
  <c r="H213" i="32"/>
  <c r="E213" i="32"/>
  <c r="F213" i="32"/>
  <c r="J187" i="32"/>
  <c r="F187" i="32"/>
  <c r="I187" i="32"/>
  <c r="G187" i="32"/>
  <c r="H187" i="32"/>
  <c r="E187" i="32"/>
  <c r="E161" i="32"/>
  <c r="J161" i="32"/>
  <c r="I161" i="32"/>
  <c r="H161" i="32"/>
  <c r="G161" i="32"/>
  <c r="F161" i="32"/>
  <c r="J48" i="32"/>
  <c r="M48" i="32"/>
  <c r="L48" i="32"/>
  <c r="K48" i="32"/>
  <c r="I48" i="32"/>
  <c r="I84" i="32"/>
  <c r="H84" i="32"/>
  <c r="K84" i="32"/>
  <c r="L84" i="32"/>
  <c r="J84" i="32"/>
  <c r="G84" i="32"/>
  <c r="F84" i="32"/>
  <c r="M7" i="32"/>
  <c r="H7" i="32"/>
  <c r="G7" i="32"/>
  <c r="L7" i="32"/>
  <c r="J7" i="32"/>
  <c r="K7" i="32"/>
  <c r="I7" i="32"/>
  <c r="M88" i="32"/>
  <c r="L88" i="32"/>
  <c r="J88" i="32"/>
  <c r="K88" i="32"/>
  <c r="L11" i="32"/>
  <c r="K11" i="32"/>
  <c r="M11" i="32"/>
  <c r="I212" i="32"/>
  <c r="G212" i="32"/>
  <c r="D212" i="32"/>
  <c r="D222" i="32" s="1"/>
  <c r="F58" i="29" s="1"/>
  <c r="E212" i="32"/>
  <c r="H212" i="32"/>
  <c r="F212" i="32"/>
  <c r="M164" i="32"/>
  <c r="L164" i="32"/>
  <c r="K164" i="32"/>
  <c r="J164" i="32"/>
  <c r="I164" i="32"/>
  <c r="H164" i="32"/>
  <c r="G111" i="32"/>
  <c r="L111" i="32"/>
  <c r="K111" i="32"/>
  <c r="J111" i="32"/>
  <c r="I111" i="32"/>
  <c r="H111" i="32"/>
  <c r="H162" i="32"/>
  <c r="G162" i="32"/>
  <c r="F162" i="32"/>
  <c r="I162" i="32"/>
  <c r="K162" i="32"/>
  <c r="J162" i="32"/>
  <c r="I47" i="32"/>
  <c r="M47" i="32"/>
  <c r="K47" i="32"/>
  <c r="L47" i="32"/>
  <c r="H47" i="32"/>
  <c r="J47" i="32"/>
  <c r="I82" i="32"/>
  <c r="F82" i="32"/>
  <c r="E82" i="32"/>
  <c r="J82" i="32"/>
  <c r="D82" i="32"/>
  <c r="D92" i="32" s="1"/>
  <c r="F48" i="29" s="1"/>
  <c r="H82" i="32"/>
  <c r="G82" i="32"/>
  <c r="M73" i="32"/>
  <c r="L73" i="32"/>
  <c r="J73" i="32"/>
  <c r="I73" i="32"/>
  <c r="H73" i="32"/>
  <c r="K73" i="32"/>
  <c r="F214" i="32"/>
  <c r="J214" i="32"/>
  <c r="H214" i="32"/>
  <c r="G214" i="32"/>
  <c r="I214" i="32"/>
  <c r="K214" i="32"/>
  <c r="L191" i="32"/>
  <c r="M191" i="32"/>
  <c r="J191" i="32"/>
  <c r="I191" i="32"/>
  <c r="K191" i="32"/>
  <c r="J17" i="32"/>
  <c r="G17" i="32"/>
  <c r="D17" i="32"/>
  <c r="D27" i="32" s="1"/>
  <c r="F43" i="29" s="1"/>
  <c r="E17" i="32"/>
  <c r="F17" i="32"/>
  <c r="H17" i="32"/>
  <c r="I17" i="32"/>
  <c r="G96" i="32"/>
  <c r="E96" i="32"/>
  <c r="F96" i="32"/>
  <c r="I96" i="32"/>
  <c r="J96" i="32"/>
  <c r="H96" i="32"/>
  <c r="J43" i="32"/>
  <c r="I43" i="32"/>
  <c r="H43" i="32"/>
  <c r="E43" i="32"/>
  <c r="D43" i="32"/>
  <c r="D53" i="32" s="1"/>
  <c r="F45" i="29" s="1"/>
  <c r="F43" i="32"/>
  <c r="G43" i="32"/>
  <c r="J57" i="32"/>
  <c r="E57" i="32"/>
  <c r="K57" i="32"/>
  <c r="I57" i="32"/>
  <c r="H57" i="32"/>
  <c r="G57" i="32"/>
  <c r="F57" i="32"/>
  <c r="J86" i="32"/>
  <c r="M86" i="32"/>
  <c r="I86" i="32"/>
  <c r="H86" i="32"/>
  <c r="K86" i="32"/>
  <c r="L86" i="32"/>
  <c r="K176" i="32"/>
  <c r="I176" i="32"/>
  <c r="G176" i="32"/>
  <c r="H176" i="32"/>
  <c r="J176" i="32"/>
  <c r="L176" i="32"/>
  <c r="E69" i="32"/>
  <c r="D69" i="32"/>
  <c r="D79" i="32" s="1"/>
  <c r="F47" i="29" s="1"/>
  <c r="J69" i="32"/>
  <c r="G69" i="32"/>
  <c r="H69" i="32"/>
  <c r="I69" i="32"/>
  <c r="F69" i="32"/>
  <c r="F5" i="32"/>
  <c r="G5" i="32"/>
  <c r="H5" i="32"/>
  <c r="J5" i="32"/>
  <c r="E5" i="32"/>
  <c r="K5" i="32"/>
  <c r="I5" i="32"/>
  <c r="K203" i="32"/>
  <c r="I203" i="32"/>
  <c r="H203" i="32"/>
  <c r="M203" i="32"/>
  <c r="J203" i="32"/>
  <c r="L203" i="32"/>
  <c r="L36" i="32"/>
  <c r="K36" i="32"/>
  <c r="J36" i="32"/>
  <c r="M36" i="32"/>
  <c r="J124" i="32"/>
  <c r="I124" i="32"/>
  <c r="H124" i="32"/>
  <c r="G124" i="32"/>
  <c r="L124" i="32"/>
  <c r="K124" i="32"/>
  <c r="I204" i="32"/>
  <c r="J204" i="32"/>
  <c r="K204" i="32"/>
  <c r="M204" i="32"/>
  <c r="L204" i="32"/>
  <c r="I121" i="32"/>
  <c r="H121" i="32"/>
  <c r="G121" i="32"/>
  <c r="F121" i="32"/>
  <c r="E121" i="32"/>
  <c r="D121" i="32"/>
  <c r="D131" i="32" s="1"/>
  <c r="F51" i="29" s="1"/>
  <c r="M113" i="32"/>
  <c r="L113" i="32"/>
  <c r="K113" i="32"/>
  <c r="J113" i="32"/>
  <c r="I113" i="32"/>
  <c r="D186" i="32"/>
  <c r="D196" i="32" s="1"/>
  <c r="F56" i="29" s="1"/>
  <c r="I186" i="32"/>
  <c r="E186" i="32"/>
  <c r="F186" i="32"/>
  <c r="H186" i="32"/>
  <c r="G186" i="32"/>
  <c r="D95" i="32"/>
  <c r="D105" i="32" s="1"/>
  <c r="F49" i="29" s="1"/>
  <c r="F95" i="32"/>
  <c r="I95" i="32"/>
  <c r="E95" i="32"/>
  <c r="G95" i="32"/>
  <c r="H95" i="32"/>
  <c r="F32" i="32"/>
  <c r="K32" i="32"/>
  <c r="L32" i="32"/>
  <c r="J32" i="32"/>
  <c r="I32" i="32"/>
  <c r="H32" i="32"/>
  <c r="G32" i="32"/>
  <c r="J188" i="32"/>
  <c r="I188" i="32"/>
  <c r="F188" i="32"/>
  <c r="G188" i="32"/>
  <c r="H188" i="32"/>
  <c r="K188" i="32"/>
  <c r="F108" i="32"/>
  <c r="E108" i="32"/>
  <c r="I108" i="32"/>
  <c r="G108" i="32"/>
  <c r="D108" i="32"/>
  <c r="D118" i="32" s="1"/>
  <c r="F50" i="29" s="1"/>
  <c r="H108" i="32"/>
  <c r="I165" i="32"/>
  <c r="M165" i="32"/>
  <c r="K165" i="32"/>
  <c r="J165" i="32"/>
  <c r="L165" i="32"/>
  <c r="K163" i="32"/>
  <c r="J163" i="32"/>
  <c r="I163" i="32"/>
  <c r="H163" i="32"/>
  <c r="G163" i="32"/>
  <c r="L163" i="32"/>
  <c r="G123" i="32"/>
  <c r="F123" i="32"/>
  <c r="K123" i="32"/>
  <c r="J123" i="32"/>
  <c r="I123" i="32"/>
  <c r="H123" i="32"/>
  <c r="I100" i="32"/>
  <c r="M100" i="32"/>
  <c r="K100" i="32"/>
  <c r="J100" i="32"/>
  <c r="L100" i="32"/>
  <c r="K58" i="32"/>
  <c r="J58" i="32"/>
  <c r="I58" i="32"/>
  <c r="H58" i="32"/>
  <c r="G58" i="32"/>
  <c r="F58" i="32"/>
  <c r="L58" i="32"/>
  <c r="J61" i="32"/>
  <c r="M61" i="32"/>
  <c r="L61" i="32"/>
  <c r="K61" i="32"/>
  <c r="I61" i="32"/>
  <c r="I173" i="32"/>
  <c r="E173" i="32"/>
  <c r="F173" i="32"/>
  <c r="G173" i="32"/>
  <c r="H173" i="32"/>
  <c r="D173" i="32"/>
  <c r="D183" i="32" s="1"/>
  <c r="F55" i="29" s="1"/>
  <c r="H6" i="32"/>
  <c r="J6" i="32"/>
  <c r="G6" i="32"/>
  <c r="L6" i="32"/>
  <c r="F6" i="32"/>
  <c r="K6" i="32"/>
  <c r="I6" i="32"/>
  <c r="I9" i="32"/>
  <c r="M9" i="32"/>
  <c r="K9" i="32"/>
  <c r="L9" i="32"/>
  <c r="J9" i="32"/>
  <c r="D134" i="32"/>
  <c r="D144" i="32" s="1"/>
  <c r="F52" i="29" s="1"/>
  <c r="I134" i="32"/>
  <c r="H134" i="32"/>
  <c r="G134" i="32"/>
  <c r="E134" i="32"/>
  <c r="F134" i="32"/>
  <c r="M33" i="32"/>
  <c r="L33" i="32"/>
  <c r="J33" i="32"/>
  <c r="K33" i="32"/>
  <c r="I33" i="32"/>
  <c r="H33" i="32"/>
  <c r="G33" i="32"/>
  <c r="J215" i="32"/>
  <c r="H215" i="32"/>
  <c r="G215" i="32"/>
  <c r="L215" i="32"/>
  <c r="I215" i="32"/>
  <c r="K215" i="32"/>
  <c r="H59" i="32"/>
  <c r="G59" i="32"/>
  <c r="M59" i="32"/>
  <c r="I59" i="32"/>
  <c r="K59" i="32"/>
  <c r="J59" i="32"/>
  <c r="L59" i="32"/>
  <c r="K74" i="32"/>
  <c r="M74" i="32"/>
  <c r="I74" i="32"/>
  <c r="J74" i="32"/>
  <c r="L74" i="32"/>
  <c r="F30" i="32"/>
  <c r="D30" i="32"/>
  <c r="D40" i="32" s="1"/>
  <c r="F44" i="29" s="1"/>
  <c r="J30" i="32"/>
  <c r="H30" i="32"/>
  <c r="E30" i="32"/>
  <c r="G30" i="32"/>
  <c r="I30" i="32"/>
  <c r="I109" i="32"/>
  <c r="H109" i="32"/>
  <c r="F109" i="32"/>
  <c r="J109" i="32"/>
  <c r="G109" i="32"/>
  <c r="E109" i="32"/>
  <c r="G174" i="32"/>
  <c r="F174" i="32"/>
  <c r="J174" i="32"/>
  <c r="E174" i="32"/>
  <c r="I174" i="32"/>
  <c r="H174" i="32"/>
  <c r="K201" i="32"/>
  <c r="G201" i="32"/>
  <c r="H201" i="32"/>
  <c r="F201" i="32"/>
  <c r="I201" i="32"/>
  <c r="J201" i="32"/>
  <c r="H34" i="32"/>
  <c r="M34" i="32"/>
  <c r="I34" i="32"/>
  <c r="K34" i="32"/>
  <c r="L34" i="32"/>
  <c r="J34" i="32"/>
  <c r="M21" i="32"/>
  <c r="I21" i="32"/>
  <c r="H21" i="32"/>
  <c r="K21" i="32"/>
  <c r="L21" i="32"/>
  <c r="J21" i="32"/>
  <c r="I20" i="32"/>
  <c r="J20" i="32"/>
  <c r="M20" i="32"/>
  <c r="H20" i="32"/>
  <c r="K20" i="32"/>
  <c r="L20" i="32"/>
  <c r="G20" i="32"/>
  <c r="M126" i="32"/>
  <c r="L126" i="32"/>
  <c r="K126" i="32"/>
  <c r="J126" i="32"/>
  <c r="I126" i="32"/>
  <c r="J46" i="32"/>
  <c r="G46" i="32"/>
  <c r="H46" i="32"/>
  <c r="L46" i="32"/>
  <c r="I46" i="32"/>
  <c r="K46" i="32"/>
  <c r="M46" i="32"/>
  <c r="M72" i="32"/>
  <c r="L72" i="32"/>
  <c r="K72" i="32"/>
  <c r="J72" i="32"/>
  <c r="H72" i="32"/>
  <c r="G72" i="32"/>
  <c r="I72" i="32"/>
  <c r="M12" i="32"/>
  <c r="L12" i="32"/>
  <c r="I199" i="32"/>
  <c r="G199" i="32"/>
  <c r="F199" i="32"/>
  <c r="E199" i="32"/>
  <c r="H199" i="32"/>
  <c r="D199" i="32"/>
  <c r="D209" i="32" s="1"/>
  <c r="F57" i="29" s="1"/>
  <c r="L137" i="32"/>
  <c r="K137" i="32"/>
  <c r="J137" i="32"/>
  <c r="I137" i="32"/>
  <c r="H137" i="32"/>
  <c r="G137" i="32"/>
  <c r="L35" i="32"/>
  <c r="I35" i="32"/>
  <c r="J35" i="32"/>
  <c r="M35" i="32"/>
  <c r="K35" i="32"/>
  <c r="A156" i="32"/>
  <c r="A152" i="32"/>
  <c r="A155" i="32"/>
  <c r="A151" i="32"/>
  <c r="A150" i="32"/>
  <c r="A154" i="32"/>
  <c r="A149" i="32"/>
  <c r="A153" i="32"/>
  <c r="A148" i="32"/>
  <c r="A147" i="32"/>
  <c r="J112" i="32"/>
  <c r="I112" i="32"/>
  <c r="H112" i="32"/>
  <c r="K112" i="32"/>
  <c r="M112" i="32"/>
  <c r="L112" i="32"/>
  <c r="K18" i="32"/>
  <c r="E18" i="32"/>
  <c r="I18" i="32"/>
  <c r="J18" i="32"/>
  <c r="H18" i="32"/>
  <c r="F18" i="32"/>
  <c r="G18" i="32"/>
  <c r="I160" i="32"/>
  <c r="H160" i="32"/>
  <c r="G160" i="32"/>
  <c r="F160" i="32"/>
  <c r="E160" i="32"/>
  <c r="D160" i="32"/>
  <c r="D170" i="32" s="1"/>
  <c r="F54" i="29" s="1"/>
  <c r="K44" i="32"/>
  <c r="F44" i="32"/>
  <c r="J44" i="32"/>
  <c r="G44" i="32"/>
  <c r="I44" i="32"/>
  <c r="H44" i="32"/>
  <c r="E44" i="32"/>
  <c r="K62" i="32"/>
  <c r="M62" i="32"/>
  <c r="J62" i="32"/>
  <c r="L62" i="32"/>
  <c r="I83" i="32"/>
  <c r="J83" i="32"/>
  <c r="H83" i="32"/>
  <c r="K83" i="32"/>
  <c r="G83" i="32"/>
  <c r="F83" i="32"/>
  <c r="E83" i="32"/>
  <c r="J177" i="32"/>
  <c r="L177" i="32"/>
  <c r="K177" i="32"/>
  <c r="I177" i="32"/>
  <c r="H177" i="32"/>
  <c r="M177" i="32"/>
  <c r="G70" i="32"/>
  <c r="H70" i="32"/>
  <c r="F70" i="32"/>
  <c r="E70" i="32"/>
  <c r="K70" i="32"/>
  <c r="J70" i="32"/>
  <c r="I70" i="32"/>
  <c r="J10" i="32"/>
  <c r="M10" i="32"/>
  <c r="L10" i="32"/>
  <c r="K10" i="32"/>
  <c r="F200" i="32"/>
  <c r="I200" i="32"/>
  <c r="H200" i="32"/>
  <c r="E200" i="32"/>
  <c r="G200" i="32"/>
  <c r="J200" i="32"/>
  <c r="H138" i="32"/>
  <c r="M138" i="32"/>
  <c r="L138" i="32"/>
  <c r="K138" i="32"/>
  <c r="J138" i="32"/>
  <c r="I138" i="32"/>
  <c r="J216" i="32"/>
  <c r="L216" i="32"/>
  <c r="I216" i="32"/>
  <c r="M216" i="32"/>
  <c r="K216" i="32"/>
  <c r="H216" i="32"/>
  <c r="C26" i="29"/>
  <c r="L26" i="29" s="1"/>
  <c r="C27" i="29"/>
  <c r="N27" i="29" s="1"/>
  <c r="C28" i="29"/>
  <c r="G28" i="29" s="1"/>
  <c r="C29" i="29"/>
  <c r="N29" i="29" s="1"/>
  <c r="C34" i="29"/>
  <c r="L34" i="29" s="1"/>
  <c r="C35" i="29"/>
  <c r="O35" i="29" s="1"/>
  <c r="J23" i="29"/>
  <c r="L23" i="29"/>
  <c r="K23" i="29"/>
  <c r="O23" i="29"/>
  <c r="M23" i="29"/>
  <c r="N23" i="29"/>
  <c r="H38" i="29"/>
  <c r="N38" i="29"/>
  <c r="O38" i="29"/>
  <c r="M38" i="29"/>
  <c r="L38" i="29"/>
  <c r="K38" i="29"/>
  <c r="F25" i="29"/>
  <c r="O25" i="29"/>
  <c r="N25" i="29"/>
  <c r="M25" i="29"/>
  <c r="L25" i="29"/>
  <c r="K25" i="29"/>
  <c r="H37" i="29"/>
  <c r="N37" i="29"/>
  <c r="M37" i="29"/>
  <c r="L37" i="29"/>
  <c r="K37" i="29"/>
  <c r="O37" i="29"/>
  <c r="G37" i="29"/>
  <c r="I38" i="29"/>
  <c r="J38" i="29"/>
  <c r="G38" i="29"/>
  <c r="C33" i="29"/>
  <c r="C32" i="29"/>
  <c r="C31" i="29"/>
  <c r="C24" i="29"/>
  <c r="I37" i="29"/>
  <c r="F37" i="29"/>
  <c r="C36" i="29"/>
  <c r="C22" i="29"/>
  <c r="C30" i="29"/>
  <c r="H25" i="29"/>
  <c r="I25" i="29"/>
  <c r="G25" i="29"/>
  <c r="J25" i="29"/>
  <c r="H23" i="29"/>
  <c r="G23" i="29"/>
  <c r="I23" i="29"/>
  <c r="F23" i="29"/>
  <c r="J166" i="32" l="1"/>
  <c r="L166" i="32"/>
  <c r="M103" i="32"/>
  <c r="E131" i="32"/>
  <c r="G51" i="29" s="1"/>
  <c r="L181" i="32"/>
  <c r="L183" i="32" s="1"/>
  <c r="N55" i="29" s="1"/>
  <c r="M180" i="32"/>
  <c r="M141" i="32"/>
  <c r="K180" i="32"/>
  <c r="K141" i="32"/>
  <c r="J114" i="32"/>
  <c r="J118" i="32" s="1"/>
  <c r="L50" i="29" s="1"/>
  <c r="L77" i="32"/>
  <c r="K50" i="32"/>
  <c r="M50" i="32"/>
  <c r="K219" i="32"/>
  <c r="K222" i="32" s="1"/>
  <c r="M58" i="29" s="1"/>
  <c r="M115" i="32"/>
  <c r="M219" i="32"/>
  <c r="L38" i="32"/>
  <c r="M220" i="32"/>
  <c r="M218" i="32"/>
  <c r="L37" i="32"/>
  <c r="L167" i="32"/>
  <c r="J101" i="32"/>
  <c r="J105" i="32" s="1"/>
  <c r="L49" i="29" s="1"/>
  <c r="M89" i="32"/>
  <c r="M167" i="32"/>
  <c r="M170" i="32" s="1"/>
  <c r="O54" i="29" s="1"/>
  <c r="L101" i="32"/>
  <c r="L194" i="32"/>
  <c r="M101" i="32"/>
  <c r="K206" i="32"/>
  <c r="K63" i="32"/>
  <c r="K66" i="32" s="1"/>
  <c r="M46" i="29" s="1"/>
  <c r="L206" i="32"/>
  <c r="M63" i="32"/>
  <c r="K114" i="32"/>
  <c r="K193" i="32"/>
  <c r="L51" i="32"/>
  <c r="L53" i="32" s="1"/>
  <c r="N45" i="29" s="1"/>
  <c r="M156" i="32"/>
  <c r="L114" i="32"/>
  <c r="L118" i="32" s="1"/>
  <c r="N50" i="29" s="1"/>
  <c r="L193" i="32"/>
  <c r="L128" i="32"/>
  <c r="K128" i="32"/>
  <c r="E196" i="32"/>
  <c r="G56" i="29" s="1"/>
  <c r="H170" i="32"/>
  <c r="J54" i="29" s="1"/>
  <c r="L129" i="32"/>
  <c r="L24" i="32"/>
  <c r="K37" i="32"/>
  <c r="K40" i="32" s="1"/>
  <c r="M44" i="29" s="1"/>
  <c r="M127" i="32"/>
  <c r="M131" i="32" s="1"/>
  <c r="O51" i="29" s="1"/>
  <c r="M207" i="32"/>
  <c r="K166" i="32"/>
  <c r="K170" i="32" s="1"/>
  <c r="M54" i="29" s="1"/>
  <c r="K179" i="32"/>
  <c r="J127" i="32"/>
  <c r="J131" i="32" s="1"/>
  <c r="L51" i="29" s="1"/>
  <c r="L205" i="32"/>
  <c r="K127" i="32"/>
  <c r="E27" i="32"/>
  <c r="G43" i="29" s="1"/>
  <c r="M192" i="32"/>
  <c r="M196" i="32" s="1"/>
  <c r="O56" i="29" s="1"/>
  <c r="L168" i="32"/>
  <c r="M116" i="32"/>
  <c r="F118" i="32"/>
  <c r="H50" i="29" s="1"/>
  <c r="I196" i="32"/>
  <c r="K56" i="29" s="1"/>
  <c r="J218" i="32"/>
  <c r="J222" i="32" s="1"/>
  <c r="L58" i="29" s="1"/>
  <c r="K76" i="32"/>
  <c r="K79" i="32" s="1"/>
  <c r="M47" i="29" s="1"/>
  <c r="E222" i="32"/>
  <c r="G58" i="29" s="1"/>
  <c r="K205" i="32"/>
  <c r="L102" i="32"/>
  <c r="K192" i="32"/>
  <c r="L25" i="32"/>
  <c r="L218" i="32"/>
  <c r="L222" i="32" s="1"/>
  <c r="N58" i="29" s="1"/>
  <c r="L76" i="32"/>
  <c r="L79" i="32" s="1"/>
  <c r="N47" i="29" s="1"/>
  <c r="K24" i="32"/>
  <c r="K27" i="32" s="1"/>
  <c r="M43" i="29" s="1"/>
  <c r="M205" i="32"/>
  <c r="M102" i="32"/>
  <c r="K29" i="29"/>
  <c r="L192" i="32"/>
  <c r="M64" i="32"/>
  <c r="M66" i="32" s="1"/>
  <c r="O46" i="29" s="1"/>
  <c r="K115" i="32"/>
  <c r="M142" i="32"/>
  <c r="M144" i="32" s="1"/>
  <c r="O52" i="29" s="1"/>
  <c r="K89" i="32"/>
  <c r="K92" i="32" s="1"/>
  <c r="M48" i="29" s="1"/>
  <c r="M90" i="32"/>
  <c r="J179" i="32"/>
  <c r="J183" i="32" s="1"/>
  <c r="L55" i="29" s="1"/>
  <c r="J140" i="32"/>
  <c r="J144" i="32" s="1"/>
  <c r="L52" i="29" s="1"/>
  <c r="M179" i="32"/>
  <c r="M183" i="32" s="1"/>
  <c r="O55" i="29" s="1"/>
  <c r="K140" i="32"/>
  <c r="K144" i="32" s="1"/>
  <c r="M52" i="29" s="1"/>
  <c r="L140" i="32"/>
  <c r="L144" i="32" s="1"/>
  <c r="N52" i="29" s="1"/>
  <c r="F183" i="32"/>
  <c r="H55" i="29" s="1"/>
  <c r="E105" i="32"/>
  <c r="G49" i="29" s="1"/>
  <c r="G53" i="32"/>
  <c r="I45" i="29" s="1"/>
  <c r="F170" i="32"/>
  <c r="H54" i="29" s="1"/>
  <c r="F14" i="32"/>
  <c r="H42" i="29" s="1"/>
  <c r="G35" i="29"/>
  <c r="K35" i="29"/>
  <c r="F40" i="32"/>
  <c r="H44" i="29" s="1"/>
  <c r="G131" i="32"/>
  <c r="I51" i="29" s="1"/>
  <c r="I35" i="29"/>
  <c r="N34" i="29"/>
  <c r="M34" i="29"/>
  <c r="F34" i="29"/>
  <c r="L35" i="29"/>
  <c r="N35" i="29"/>
  <c r="F35" i="29"/>
  <c r="E209" i="32"/>
  <c r="G57" i="29" s="1"/>
  <c r="H144" i="32"/>
  <c r="J52" i="29" s="1"/>
  <c r="I183" i="32"/>
  <c r="K55" i="29" s="1"/>
  <c r="H92" i="32"/>
  <c r="J48" i="29" s="1"/>
  <c r="G222" i="32"/>
  <c r="I58" i="29" s="1"/>
  <c r="K105" i="32"/>
  <c r="M49" i="29" s="1"/>
  <c r="H209" i="32"/>
  <c r="J57" i="29" s="1"/>
  <c r="E118" i="32"/>
  <c r="G50" i="29" s="1"/>
  <c r="I105" i="32"/>
  <c r="K49" i="29" s="1"/>
  <c r="F53" i="32"/>
  <c r="H45" i="29" s="1"/>
  <c r="E66" i="32"/>
  <c r="G46" i="29" s="1"/>
  <c r="J35" i="29"/>
  <c r="M35" i="29"/>
  <c r="H35" i="29"/>
  <c r="J29" i="29"/>
  <c r="O29" i="29"/>
  <c r="I29" i="29"/>
  <c r="M29" i="29"/>
  <c r="G29" i="29"/>
  <c r="H29" i="29"/>
  <c r="L28" i="29"/>
  <c r="N28" i="29"/>
  <c r="O28" i="29"/>
  <c r="K28" i="29"/>
  <c r="M28" i="29"/>
  <c r="H28" i="29"/>
  <c r="I28" i="29"/>
  <c r="F28" i="29"/>
  <c r="J28" i="29"/>
  <c r="K27" i="29"/>
  <c r="H27" i="29"/>
  <c r="J27" i="29"/>
  <c r="M27" i="29"/>
  <c r="O27" i="29"/>
  <c r="F27" i="29"/>
  <c r="I27" i="29"/>
  <c r="F29" i="29"/>
  <c r="G27" i="29"/>
  <c r="M26" i="29"/>
  <c r="L29" i="29"/>
  <c r="G26" i="29"/>
  <c r="J34" i="29"/>
  <c r="L27" i="29"/>
  <c r="G27" i="32"/>
  <c r="I43" i="29" s="1"/>
  <c r="F105" i="32"/>
  <c r="H49" i="29" s="1"/>
  <c r="K14" i="32"/>
  <c r="M42" i="29" s="1"/>
  <c r="J92" i="32"/>
  <c r="L48" i="29" s="1"/>
  <c r="F131" i="32"/>
  <c r="H51" i="29" s="1"/>
  <c r="H14" i="32"/>
  <c r="J42" i="29" s="1"/>
  <c r="H66" i="32"/>
  <c r="J46" i="29" s="1"/>
  <c r="F144" i="32"/>
  <c r="H52" i="29" s="1"/>
  <c r="I34" i="29"/>
  <c r="G147" i="32"/>
  <c r="F147" i="32"/>
  <c r="E147" i="32"/>
  <c r="D147" i="32"/>
  <c r="D157" i="32" s="1"/>
  <c r="F53" i="29" s="1"/>
  <c r="I147" i="32"/>
  <c r="H147" i="32"/>
  <c r="M152" i="32"/>
  <c r="L152" i="32"/>
  <c r="K152" i="32"/>
  <c r="J152" i="32"/>
  <c r="I152" i="32"/>
  <c r="F209" i="32"/>
  <c r="H57" i="29" s="1"/>
  <c r="I144" i="32"/>
  <c r="K52" i="29" s="1"/>
  <c r="H118" i="32"/>
  <c r="J50" i="29" s="1"/>
  <c r="H131" i="32"/>
  <c r="J51" i="29" s="1"/>
  <c r="E14" i="32"/>
  <c r="G42" i="29" s="1"/>
  <c r="F79" i="32"/>
  <c r="H47" i="29" s="1"/>
  <c r="E53" i="32"/>
  <c r="G45" i="29" s="1"/>
  <c r="E92" i="32"/>
  <c r="G48" i="29" s="1"/>
  <c r="I222" i="32"/>
  <c r="K58" i="29" s="1"/>
  <c r="M14" i="32"/>
  <c r="O42" i="29" s="1"/>
  <c r="I170" i="32"/>
  <c r="K54" i="29" s="1"/>
  <c r="J196" i="32"/>
  <c r="L56" i="29" s="1"/>
  <c r="L14" i="32"/>
  <c r="N42" i="29" s="1"/>
  <c r="I14" i="32"/>
  <c r="K42" i="29" s="1"/>
  <c r="G144" i="32"/>
  <c r="I52" i="29" s="1"/>
  <c r="I209" i="32"/>
  <c r="K57" i="29" s="1"/>
  <c r="F26" i="29"/>
  <c r="K151" i="32"/>
  <c r="J151" i="32"/>
  <c r="I151" i="32"/>
  <c r="H151" i="32"/>
  <c r="M151" i="32"/>
  <c r="L151" i="32"/>
  <c r="M155" i="32"/>
  <c r="L155" i="32"/>
  <c r="J148" i="32"/>
  <c r="I148" i="32"/>
  <c r="H148" i="32"/>
  <c r="G148" i="32"/>
  <c r="F148" i="32"/>
  <c r="E148" i="32"/>
  <c r="M27" i="32"/>
  <c r="O43" i="29" s="1"/>
  <c r="J40" i="32"/>
  <c r="L44" i="29" s="1"/>
  <c r="I79" i="32"/>
  <c r="K47" i="29" s="1"/>
  <c r="I27" i="32"/>
  <c r="K43" i="29" s="1"/>
  <c r="J170" i="32"/>
  <c r="L54" i="29" s="1"/>
  <c r="J26" i="29"/>
  <c r="H34" i="29"/>
  <c r="O26" i="29"/>
  <c r="O34" i="29"/>
  <c r="J153" i="32"/>
  <c r="K153" i="32"/>
  <c r="M153" i="32"/>
  <c r="L153" i="32"/>
  <c r="G118" i="32"/>
  <c r="I50" i="29" s="1"/>
  <c r="H196" i="32"/>
  <c r="J56" i="29" s="1"/>
  <c r="H79" i="32"/>
  <c r="J47" i="29" s="1"/>
  <c r="I53" i="32"/>
  <c r="K45" i="29" s="1"/>
  <c r="H27" i="32"/>
  <c r="J43" i="29" s="1"/>
  <c r="I92" i="32"/>
  <c r="K48" i="29" s="1"/>
  <c r="E170" i="32"/>
  <c r="G54" i="29" s="1"/>
  <c r="J14" i="32"/>
  <c r="L42" i="29" s="1"/>
  <c r="G66" i="32"/>
  <c r="I46" i="29" s="1"/>
  <c r="E144" i="32"/>
  <c r="G52" i="29" s="1"/>
  <c r="L66" i="32"/>
  <c r="N46" i="29" s="1"/>
  <c r="N26" i="29"/>
  <c r="J209" i="32"/>
  <c r="L57" i="29" s="1"/>
  <c r="G209" i="32"/>
  <c r="I57" i="29" s="1"/>
  <c r="I40" i="32"/>
  <c r="K44" i="29" s="1"/>
  <c r="G196" i="32"/>
  <c r="I56" i="29" s="1"/>
  <c r="G34" i="29"/>
  <c r="K26" i="29"/>
  <c r="K34" i="29"/>
  <c r="K149" i="32"/>
  <c r="J149" i="32"/>
  <c r="I149" i="32"/>
  <c r="G149" i="32"/>
  <c r="F149" i="32"/>
  <c r="H149" i="32"/>
  <c r="M79" i="32"/>
  <c r="O47" i="29" s="1"/>
  <c r="E40" i="32"/>
  <c r="G44" i="29" s="1"/>
  <c r="M40" i="32"/>
  <c r="O44" i="29" s="1"/>
  <c r="H183" i="32"/>
  <c r="J55" i="29" s="1"/>
  <c r="I118" i="32"/>
  <c r="K50" i="29" s="1"/>
  <c r="H105" i="32"/>
  <c r="J49" i="29" s="1"/>
  <c r="F196" i="32"/>
  <c r="H56" i="29" s="1"/>
  <c r="G79" i="32"/>
  <c r="I47" i="29" s="1"/>
  <c r="F66" i="32"/>
  <c r="H46" i="29" s="1"/>
  <c r="J53" i="32"/>
  <c r="L45" i="29" s="1"/>
  <c r="F27" i="32"/>
  <c r="H43" i="29" s="1"/>
  <c r="F222" i="32"/>
  <c r="H58" i="29" s="1"/>
  <c r="H150" i="32"/>
  <c r="G150" i="32"/>
  <c r="L150" i="32"/>
  <c r="K150" i="32"/>
  <c r="J150" i="32"/>
  <c r="I150" i="32"/>
  <c r="I66" i="32"/>
  <c r="K46" i="29" s="1"/>
  <c r="E79" i="32"/>
  <c r="G47" i="29" s="1"/>
  <c r="K53" i="32"/>
  <c r="M45" i="29" s="1"/>
  <c r="M53" i="32"/>
  <c r="O45" i="29" s="1"/>
  <c r="I131" i="32"/>
  <c r="K51" i="29" s="1"/>
  <c r="H53" i="32"/>
  <c r="J45" i="29" s="1"/>
  <c r="F92" i="32"/>
  <c r="H48" i="29" s="1"/>
  <c r="I26" i="29"/>
  <c r="H26" i="29"/>
  <c r="G170" i="32"/>
  <c r="I54" i="29" s="1"/>
  <c r="M154" i="32"/>
  <c r="L154" i="32"/>
  <c r="K154" i="32"/>
  <c r="J27" i="32"/>
  <c r="L43" i="29" s="1"/>
  <c r="E183" i="32"/>
  <c r="G55" i="29" s="1"/>
  <c r="H40" i="32"/>
  <c r="J44" i="29" s="1"/>
  <c r="G183" i="32"/>
  <c r="I55" i="29" s="1"/>
  <c r="J66" i="32"/>
  <c r="L46" i="29" s="1"/>
  <c r="G40" i="32"/>
  <c r="I44" i="29" s="1"/>
  <c r="G105" i="32"/>
  <c r="I49" i="29" s="1"/>
  <c r="J79" i="32"/>
  <c r="L47" i="29" s="1"/>
  <c r="G92" i="32"/>
  <c r="I48" i="29" s="1"/>
  <c r="H222" i="32"/>
  <c r="J58" i="29" s="1"/>
  <c r="L92" i="32"/>
  <c r="N48" i="29" s="1"/>
  <c r="G14" i="32"/>
  <c r="I42" i="29" s="1"/>
  <c r="R38" i="29"/>
  <c r="O30" i="29"/>
  <c r="N30" i="29"/>
  <c r="M30" i="29"/>
  <c r="L30" i="29"/>
  <c r="K30" i="29"/>
  <c r="G32" i="29"/>
  <c r="O32" i="29"/>
  <c r="N32" i="29"/>
  <c r="L32" i="29"/>
  <c r="M32" i="29"/>
  <c r="K32" i="29"/>
  <c r="R37" i="29"/>
  <c r="P37" i="29"/>
  <c r="H33" i="29"/>
  <c r="O33" i="29"/>
  <c r="N33" i="29"/>
  <c r="M33" i="29"/>
  <c r="L33" i="29"/>
  <c r="K33" i="29"/>
  <c r="I36" i="29"/>
  <c r="K36" i="29"/>
  <c r="O36" i="29"/>
  <c r="N36" i="29"/>
  <c r="L36" i="29"/>
  <c r="M36" i="29"/>
  <c r="R23" i="29"/>
  <c r="P23" i="29"/>
  <c r="F24" i="29"/>
  <c r="O24" i="29"/>
  <c r="N24" i="29"/>
  <c r="M24" i="29"/>
  <c r="L24" i="29"/>
  <c r="K24" i="29"/>
  <c r="P38" i="29"/>
  <c r="G22" i="29"/>
  <c r="N22" i="29"/>
  <c r="O22" i="29"/>
  <c r="M22" i="29"/>
  <c r="L22" i="29"/>
  <c r="K22" i="29"/>
  <c r="I31" i="29"/>
  <c r="L31" i="29"/>
  <c r="K31" i="29"/>
  <c r="O31" i="29"/>
  <c r="N31" i="29"/>
  <c r="M31" i="29"/>
  <c r="R25" i="29"/>
  <c r="P25" i="29"/>
  <c r="F33" i="29"/>
  <c r="F32" i="29"/>
  <c r="J32" i="29"/>
  <c r="J31" i="29"/>
  <c r="G33" i="29"/>
  <c r="J33" i="29"/>
  <c r="I33" i="29"/>
  <c r="I32" i="29"/>
  <c r="F31" i="29"/>
  <c r="H31" i="29"/>
  <c r="G31" i="29"/>
  <c r="H32" i="29"/>
  <c r="G24" i="29"/>
  <c r="H24" i="29"/>
  <c r="I24" i="29"/>
  <c r="J24" i="29"/>
  <c r="F22" i="29"/>
  <c r="J22" i="29"/>
  <c r="H22" i="29"/>
  <c r="I22" i="29"/>
  <c r="G36" i="29"/>
  <c r="J36" i="29"/>
  <c r="F36" i="29"/>
  <c r="H36" i="29"/>
  <c r="G30" i="29"/>
  <c r="F30" i="29"/>
  <c r="J30" i="29"/>
  <c r="H30" i="29"/>
  <c r="I30" i="29"/>
  <c r="K183" i="32" l="1"/>
  <c r="M55" i="29" s="1"/>
  <c r="P55" i="29" s="1"/>
  <c r="M222" i="32"/>
  <c r="O58" i="29" s="1"/>
  <c r="M118" i="32"/>
  <c r="O50" i="29" s="1"/>
  <c r="L40" i="32"/>
  <c r="N44" i="29" s="1"/>
  <c r="L209" i="32"/>
  <c r="N57" i="29" s="1"/>
  <c r="L170" i="32"/>
  <c r="N54" i="29" s="1"/>
  <c r="M92" i="32"/>
  <c r="O48" i="29" s="1"/>
  <c r="L105" i="32"/>
  <c r="N49" i="29" s="1"/>
  <c r="L131" i="32"/>
  <c r="N51" i="29" s="1"/>
  <c r="K209" i="32"/>
  <c r="M57" i="29" s="1"/>
  <c r="K196" i="32"/>
  <c r="M56" i="29" s="1"/>
  <c r="L27" i="32"/>
  <c r="N43" i="29" s="1"/>
  <c r="M105" i="32"/>
  <c r="O49" i="29" s="1"/>
  <c r="L196" i="32"/>
  <c r="N56" i="29" s="1"/>
  <c r="K131" i="32"/>
  <c r="M51" i="29" s="1"/>
  <c r="K118" i="32"/>
  <c r="M50" i="29" s="1"/>
  <c r="M209" i="32"/>
  <c r="O57" i="29" s="1"/>
  <c r="F59" i="29"/>
  <c r="R28" i="29"/>
  <c r="R47" i="29"/>
  <c r="R56" i="29"/>
  <c r="R34" i="29"/>
  <c r="R51" i="29"/>
  <c r="R35" i="29"/>
  <c r="P47" i="29"/>
  <c r="R29" i="29"/>
  <c r="P35" i="29"/>
  <c r="R52" i="29"/>
  <c r="P28" i="29"/>
  <c r="R46" i="29"/>
  <c r="P42" i="29"/>
  <c r="R49" i="29"/>
  <c r="P29" i="29"/>
  <c r="R27" i="29"/>
  <c r="P27" i="29"/>
  <c r="R44" i="29"/>
  <c r="P46" i="29"/>
  <c r="P45" i="29"/>
  <c r="R42" i="29"/>
  <c r="R57" i="29"/>
  <c r="R43" i="29"/>
  <c r="P26" i="29"/>
  <c r="P34" i="29"/>
  <c r="R54" i="29"/>
  <c r="R50" i="29"/>
  <c r="J157" i="32"/>
  <c r="L53" i="29" s="1"/>
  <c r="H157" i="32"/>
  <c r="J53" i="29" s="1"/>
  <c r="P48" i="29"/>
  <c r="P44" i="29"/>
  <c r="P58" i="29"/>
  <c r="P52" i="29"/>
  <c r="R55" i="29"/>
  <c r="R45" i="29"/>
  <c r="P54" i="29"/>
  <c r="R26" i="29"/>
  <c r="L157" i="32"/>
  <c r="N53" i="29" s="1"/>
  <c r="F157" i="32"/>
  <c r="H53" i="29" s="1"/>
  <c r="E157" i="32"/>
  <c r="G53" i="29" s="1"/>
  <c r="R58" i="29"/>
  <c r="I157" i="32"/>
  <c r="K53" i="29" s="1"/>
  <c r="K157" i="32"/>
  <c r="M53" i="29" s="1"/>
  <c r="G157" i="32"/>
  <c r="I53" i="29" s="1"/>
  <c r="M157" i="32"/>
  <c r="O53" i="29" s="1"/>
  <c r="R48" i="29"/>
  <c r="N39" i="29"/>
  <c r="R22" i="29"/>
  <c r="P22" i="29"/>
  <c r="R33" i="29"/>
  <c r="P33" i="29"/>
  <c r="P24" i="29"/>
  <c r="R24" i="29"/>
  <c r="P36" i="29"/>
  <c r="R36" i="29"/>
  <c r="K39" i="29"/>
  <c r="M39" i="29"/>
  <c r="O39" i="29"/>
  <c r="R31" i="29"/>
  <c r="P31" i="29"/>
  <c r="L39" i="29"/>
  <c r="R30" i="29"/>
  <c r="P30" i="29"/>
  <c r="P32" i="29"/>
  <c r="R32" i="29"/>
  <c r="I39" i="29"/>
  <c r="G39" i="29"/>
  <c r="J39" i="29"/>
  <c r="F39" i="29"/>
  <c r="H39" i="29"/>
  <c r="P51" i="29" l="1"/>
  <c r="P50" i="29"/>
  <c r="P56" i="29"/>
  <c r="P49" i="29"/>
  <c r="P43" i="29"/>
  <c r="P57" i="29"/>
  <c r="J59" i="29"/>
  <c r="H59" i="29"/>
  <c r="N59" i="29"/>
  <c r="I59" i="29"/>
  <c r="M59" i="29"/>
  <c r="F97" i="29"/>
  <c r="O59" i="29"/>
  <c r="K59" i="29"/>
  <c r="L59" i="29"/>
  <c r="G59" i="29"/>
  <c r="R53" i="29"/>
  <c r="P53" i="29"/>
  <c r="I95" i="29"/>
  <c r="K95" i="29"/>
  <c r="N95" i="29"/>
  <c r="M95" i="29"/>
  <c r="H95" i="29"/>
  <c r="G95" i="29"/>
  <c r="O95" i="29"/>
  <c r="F95" i="29"/>
  <c r="L95" i="29"/>
  <c r="J95" i="29"/>
  <c r="P39" i="29"/>
  <c r="R39" i="29"/>
  <c r="J97" i="29" l="1"/>
  <c r="I97" i="29"/>
  <c r="K97" i="29"/>
  <c r="P59" i="29"/>
  <c r="L97" i="29"/>
  <c r="M97" i="29"/>
  <c r="O96" i="29"/>
  <c r="R59" i="29"/>
  <c r="O97" i="29"/>
  <c r="N97" i="29"/>
  <c r="G97" i="29"/>
  <c r="H97" i="29"/>
  <c r="L96" i="29"/>
  <c r="M96" i="29"/>
  <c r="K96" i="29"/>
  <c r="P95" i="29"/>
  <c r="R95" i="29"/>
  <c r="F96" i="29"/>
  <c r="G96" i="29"/>
  <c r="J96" i="29"/>
  <c r="N96" i="29"/>
  <c r="H96" i="29"/>
  <c r="I96" i="29"/>
  <c r="O101" i="29" l="1"/>
  <c r="P97" i="29"/>
  <c r="R97" i="29"/>
  <c r="M101" i="29"/>
  <c r="L101" i="29"/>
  <c r="I101" i="29"/>
  <c r="K101" i="29"/>
  <c r="R96" i="29"/>
  <c r="H101" i="29"/>
  <c r="N101" i="29"/>
  <c r="P96" i="29"/>
  <c r="F101" i="29"/>
  <c r="J101" i="29"/>
  <c r="G101" i="29"/>
  <c r="R101" i="29" l="1"/>
  <c r="P101"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Dean Oyama</author>
  </authors>
  <commentList>
    <comment ref="F62" authorId="0" shapeId="0" xr:uid="{4D878042-3E99-47F6-AC4E-D455F4D65A35}">
      <text>
        <r>
          <rPr>
            <b/>
            <sz val="9"/>
            <color indexed="81"/>
            <rFont val="Tahoma"/>
            <family val="2"/>
          </rPr>
          <t>Includes two test units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Dean Oyama</author>
  </authors>
  <commentList>
    <comment ref="D109" authorId="0" shapeId="0" xr:uid="{E10A952B-2D20-4F05-A5C9-13E72B1606D4}">
      <text>
        <r>
          <rPr>
            <b/>
            <sz val="9"/>
            <color indexed="81"/>
            <rFont val="Tahoma"/>
            <family val="2"/>
          </rPr>
          <t>UT to confirm qty of B vs D mounts</t>
        </r>
      </text>
    </comment>
    <comment ref="D110" authorId="0" shapeId="0" xr:uid="{D1373C06-CE51-4582-8203-55AA1DD8EAC3}">
      <text>
        <r>
          <rPr>
            <b/>
            <sz val="9"/>
            <color indexed="81"/>
            <rFont val="Tahoma"/>
            <family val="2"/>
          </rPr>
          <t>UT to confirm qty of B vs D mounts</t>
        </r>
      </text>
    </comment>
    <comment ref="D111" authorId="0" shapeId="0" xr:uid="{AD2154C3-A92D-45B5-9429-CFC119E4D66E}">
      <text>
        <r>
          <rPr>
            <b/>
            <sz val="9"/>
            <color indexed="81"/>
            <rFont val="Tahoma"/>
            <family val="2"/>
          </rPr>
          <t>Only for existing APs</t>
        </r>
      </text>
    </comment>
    <comment ref="D124" authorId="0" shapeId="0" xr:uid="{14678C6E-5B97-4C77-8999-BD3C8BE88BE5}">
      <text>
        <r>
          <rPr>
            <b/>
            <sz val="9"/>
            <color indexed="81"/>
            <rFont val="Tahoma"/>
            <family val="2"/>
          </rPr>
          <t>Only for new APs</t>
        </r>
      </text>
    </comment>
    <comment ref="D126" authorId="0" shapeId="0" xr:uid="{C70C0380-800D-4205-8B34-7EDD6E624FFC}">
      <text>
        <r>
          <rPr>
            <b/>
            <sz val="9"/>
            <color indexed="81"/>
            <rFont val="Tahoma"/>
            <family val="2"/>
          </rPr>
          <t>Only for existing APs</t>
        </r>
      </text>
    </comment>
    <comment ref="D212" authorId="0" shapeId="0" xr:uid="{0FE93DF0-36E2-4364-A8CB-74E04EDF8E31}">
      <text>
        <r>
          <rPr>
            <b/>
            <sz val="9"/>
            <color indexed="81"/>
            <rFont val="Tahoma"/>
            <family val="2"/>
          </rPr>
          <t>Only need one per unit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Scott</author>
  </authors>
  <commentList>
    <comment ref="L4" authorId="0" shapeId="0" xr:uid="{EB301BCD-45C4-4178-9CB0-00E0A91EAA79}">
      <text>
        <r>
          <rPr>
            <b/>
            <sz val="9"/>
            <color indexed="81"/>
            <rFont val="Tahoma"/>
            <family val="2"/>
          </rPr>
          <t>Scott:</t>
        </r>
        <r>
          <rPr>
            <sz val="9"/>
            <color indexed="81"/>
            <rFont val="Tahoma"/>
            <family val="2"/>
          </rPr>
          <t xml:space="preserve">
Includes assumed 100 switches for Athletics sports technology infrastructure.</t>
        </r>
      </text>
    </comment>
    <comment ref="M20" authorId="0" shapeId="0" xr:uid="{589996C1-B7FA-4D92-87C4-62106C8AF310}">
      <text>
        <r>
          <rPr>
            <b/>
            <sz val="9"/>
            <color indexed="81"/>
            <rFont val="Tahoma"/>
            <family val="2"/>
          </rPr>
          <t>Scott:</t>
        </r>
        <r>
          <rPr>
            <sz val="9"/>
            <color indexed="81"/>
            <rFont val="Tahoma"/>
            <family val="2"/>
          </rPr>
          <t xml:space="preserve">
Includes redundancy for aggregation switches.</t>
        </r>
      </text>
    </comment>
  </commentList>
</comments>
</file>

<file path=xl/sharedStrings.xml><?xml version="1.0" encoding="utf-8"?>
<sst xmlns="http://schemas.openxmlformats.org/spreadsheetml/2006/main" count="2425" uniqueCount="511">
  <si>
    <t>Edge</t>
  </si>
  <si>
    <t>Port size</t>
  </si>
  <si>
    <t>24 port</t>
  </si>
  <si>
    <t>48 port</t>
  </si>
  <si>
    <t>1GB</t>
  </si>
  <si>
    <t>POE</t>
  </si>
  <si>
    <t>Type</t>
  </si>
  <si>
    <t>Purpose</t>
  </si>
  <si>
    <t>Mounted outside of buildings</t>
  </si>
  <si>
    <t>Inside buildings</t>
  </si>
  <si>
    <t>High speed research</t>
  </si>
  <si>
    <t>Standard switch</t>
  </si>
  <si>
    <t>VoIP, security cameras, other special purpose devices</t>
  </si>
  <si>
    <t>Wireless access points</t>
  </si>
  <si>
    <t>Audio visual</t>
  </si>
  <si>
    <t>Distribution</t>
  </si>
  <si>
    <t>Aggregation</t>
  </si>
  <si>
    <t>System Component
Part Number</t>
  </si>
  <si>
    <t>Component Description</t>
  </si>
  <si>
    <t>Manufacturer</t>
  </si>
  <si>
    <t>Discount %</t>
  </si>
  <si>
    <t>Edge-24-Research</t>
  </si>
  <si>
    <t>Edge-48-POE</t>
  </si>
  <si>
    <t>Edge-48-WiFi</t>
  </si>
  <si>
    <t>Edge-48-AV</t>
  </si>
  <si>
    <t>Quantity</t>
  </si>
  <si>
    <t>Other costs and discounts</t>
  </si>
  <si>
    <t>Total</t>
  </si>
  <si>
    <t>Total Price</t>
  </si>
  <si>
    <t>List Price
(per unit)</t>
  </si>
  <si>
    <t>Price after discount 
(per unit)</t>
  </si>
  <si>
    <t>Maintenance</t>
  </si>
  <si>
    <t>Total Equipment Price</t>
  </si>
  <si>
    <t>POE Type</t>
  </si>
  <si>
    <t>POE Capacity</t>
  </si>
  <si>
    <t>60W/port</t>
  </si>
  <si>
    <t>30W/port</t>
  </si>
  <si>
    <t>802.3bt</t>
  </si>
  <si>
    <t>802.3at</t>
  </si>
  <si>
    <t>NA</t>
  </si>
  <si>
    <t>Transceiver</t>
  </si>
  <si>
    <t>directional antennas</t>
  </si>
  <si>
    <t>omni directional antennas</t>
  </si>
  <si>
    <t>Media Type</t>
  </si>
  <si>
    <t>Copper</t>
  </si>
  <si>
    <t>Fiber</t>
  </si>
  <si>
    <t>Power Source</t>
  </si>
  <si>
    <t>DC or Coax</t>
  </si>
  <si>
    <t>WiFi 4, 5, 6 &amp; 6E</t>
  </si>
  <si>
    <t>Transmission Supported</t>
  </si>
  <si>
    <t>Environmental Tolerances</t>
  </si>
  <si>
    <t>Yes</t>
  </si>
  <si>
    <t xml:space="preserve">AP Management </t>
  </si>
  <si>
    <t>Support CUI Encryption</t>
  </si>
  <si>
    <t>Centralized Data Plane</t>
  </si>
  <si>
    <t>Down Link to Access Switches</t>
  </si>
  <si>
    <t>Uplink to Aggregation or Distribution</t>
  </si>
  <si>
    <t>Port Speed</t>
  </si>
  <si>
    <t>Support Multiple Uplink to Core</t>
  </si>
  <si>
    <t>Shared L3 device that small and medium sites connect</t>
  </si>
  <si>
    <t>L2 device within building that aggregate access switches</t>
  </si>
  <si>
    <t>L2 device within small buildings that aggregate access switches and connect to end user devices.</t>
  </si>
  <si>
    <t>L2 device within small buildings that aggregate access switches.</t>
  </si>
  <si>
    <t>Minimum Downlink Ports</t>
  </si>
  <si>
    <t>Minimum Uplink Ports</t>
  </si>
  <si>
    <t>End User Port Speed</t>
  </si>
  <si>
    <t>Roaming/
Mobility</t>
  </si>
  <si>
    <t>FY23-24</t>
  </si>
  <si>
    <t>FY24-25</t>
  </si>
  <si>
    <t>FY25-26</t>
  </si>
  <si>
    <t>FY26-27</t>
  </si>
  <si>
    <t>FY27-28</t>
  </si>
  <si>
    <t>Edge-8-Non-POE</t>
  </si>
  <si>
    <t>Wireless Indoor 
Access Points</t>
  </si>
  <si>
    <t>Wireless Outdoor 
Access Points</t>
  </si>
  <si>
    <t>8 port</t>
  </si>
  <si>
    <t>SFP+</t>
  </si>
  <si>
    <t>SFP+ or QSFP28</t>
  </si>
  <si>
    <t>Teaching consoles</t>
  </si>
  <si>
    <t>0 to 50C
10-90% humidity 
non-condensing</t>
  </si>
  <si>
    <t>Note #1</t>
  </si>
  <si>
    <t>Edge-48-Gas Monitoring</t>
  </si>
  <si>
    <t>Total Wireless Indoor APs &gt;&gt;&gt;</t>
  </si>
  <si>
    <t>Total Wireless Outdoor APs &gt;&gt;&gt;</t>
  </si>
  <si>
    <t>WiFi-Indoor-Omni</t>
  </si>
  <si>
    <t>WiFi-Indoor-Directional</t>
  </si>
  <si>
    <t>WiFi-Outdoor-Omni-Copper</t>
  </si>
  <si>
    <t>WiFi-Outdoor-Directional-Copper</t>
  </si>
  <si>
    <t>WiFi-Outdoor-Omni-Fiber</t>
  </si>
  <si>
    <t>WiFi-Outdoor-Directional-Fiber</t>
  </si>
  <si>
    <t>POP-1-Switches</t>
  </si>
  <si>
    <t>POP-2-Switches</t>
  </si>
  <si>
    <t>Component Quantity</t>
  </si>
  <si>
    <t>25, 40, or 50Gb</t>
  </si>
  <si>
    <t>10, 25, 40, or 50Gb</t>
  </si>
  <si>
    <t>40 or 50Gb</t>
  </si>
  <si>
    <t>10Gb</t>
  </si>
  <si>
    <t>1Gb</t>
  </si>
  <si>
    <t>1Gb or mGig</t>
  </si>
  <si>
    <t>40, 50, or 100Gb</t>
  </si>
  <si>
    <t>10Gb, 25Gb,  40Gb, or 50 Gb</t>
  </si>
  <si>
    <t>Transceiver for 40Gb Uplink</t>
  </si>
  <si>
    <t>FCAPS</t>
  </si>
  <si>
    <t>Transceiver for 10Gb Uplink</t>
  </si>
  <si>
    <t>WiFi Management</t>
  </si>
  <si>
    <t>Cloud Connectivity</t>
  </si>
  <si>
    <t>IP Address Management System (IPAM)</t>
  </si>
  <si>
    <t>Carrier Grade NAT</t>
  </si>
  <si>
    <t>example:  Freight</t>
  </si>
  <si>
    <t>Additional Instructions or Comments
(Do not add information in the column)</t>
  </si>
  <si>
    <t>Core Systems</t>
  </si>
  <si>
    <t>Redundant Power Supply</t>
  </si>
  <si>
    <t>Gas monitoring</t>
  </si>
  <si>
    <t>Vendor's Additional Comments</t>
  </si>
  <si>
    <t>WiFi Indoor</t>
  </si>
  <si>
    <t>WiFi Outdoor</t>
  </si>
  <si>
    <t>Dist &amp; Agg</t>
  </si>
  <si>
    <t>Equipment Type</t>
  </si>
  <si>
    <t>One-Time</t>
  </si>
  <si>
    <t>Annual</t>
  </si>
  <si>
    <t>In Building</t>
  </si>
  <si>
    <t>Total In-Building Annual by Year</t>
  </si>
  <si>
    <t>Total In-Building One-Time by Year</t>
  </si>
  <si>
    <t>Grand Total</t>
  </si>
  <si>
    <t>24 10GbE SFP+ ports and 4 SFP56 ports, 2 open power supply slots, includes 2x JL669 Fan trays</t>
  </si>
  <si>
    <t>JL085A</t>
  </si>
  <si>
    <t>250 Watt Power Supply</t>
  </si>
  <si>
    <t>INCLUDED: power Cord - U.S. localization</t>
  </si>
  <si>
    <t xml:space="preserve">North American Power Cord </t>
  </si>
  <si>
    <t>JL486A</t>
  </si>
  <si>
    <t>Aruba Central Management Advanced, includes all the features of foundation plus the addition of Central Netconductor Fabric Wizard.</t>
  </si>
  <si>
    <t>JL667A</t>
  </si>
  <si>
    <t>Aruba 6300F 48G 4SFP56 Switch</t>
  </si>
  <si>
    <t>48 10/100/1000 ports and 4 SFP56 ports, Fixed internal power supply and fans.</t>
  </si>
  <si>
    <t>JL667A      ABA</t>
  </si>
  <si>
    <t xml:space="preserve">  INCLUDED: Power Cord - U.S. localization</t>
  </si>
  <si>
    <t>North American Power Cord</t>
  </si>
  <si>
    <t>J9151E</t>
  </si>
  <si>
    <t>Aruba 10G SFP+ LC LR 10km SMF Transceiver</t>
  </si>
  <si>
    <t>JL661A</t>
  </si>
  <si>
    <t>Aruba 6300M 48G CL4 PoE 4SFP56 Switch</t>
  </si>
  <si>
    <t>48 10/100/1000 Class 4 PoE ports and 4 SFP56 ports, 2 Open Power supply slots, 1 open fan tray,  includes 1 JL699B Fan tray.</t>
  </si>
  <si>
    <t>JL670A</t>
  </si>
  <si>
    <t>Aruba X372 54VDC 1600W AC Power Supply</t>
  </si>
  <si>
    <t>1600 Watt Power Supply</t>
  </si>
  <si>
    <t>JL670A      ABA</t>
  </si>
  <si>
    <t>JL659A</t>
  </si>
  <si>
    <t>Aruba 6300M 48SR5 CL6 PoE 4SFP56 Switch</t>
  </si>
  <si>
    <t>48 HPE Smart Raste 100M/1/2.5/5GbE Class 6 PoE ports and 4 SFP56 ports, 2 open power supply slots, includes 2 Fan Trays</t>
  </si>
  <si>
    <t>R8Q72A</t>
  </si>
  <si>
    <t>Aruba 6200F 12G Class4 PoE 2G/2SFP+ 139W Switch</t>
  </si>
  <si>
    <t>12 10/100/1000 Class 4 PoE ports, 2 SFP+ ports and 2 1GbE RJ45 ports, 139W PoE, fan-less</t>
  </si>
  <si>
    <t>R8Q72A      ABA</t>
  </si>
  <si>
    <t>R7J39A</t>
  </si>
  <si>
    <t>Aruba AP-655 (US) Campus AP</t>
  </si>
  <si>
    <t>802.11ax AP with 4x4:4 MU-MIMO, Tri-radio, integrated antennas</t>
  </si>
  <si>
    <t>R3J16A</t>
  </si>
  <si>
    <t>AP-MNT-B AP mount bracket individual B: suspended ceiling rail, flat 15/16</t>
  </si>
  <si>
    <t>R3J18A</t>
  </si>
  <si>
    <t>AP-MNT-D AP mount bracket individual D: solid surface</t>
  </si>
  <si>
    <t xml:space="preserve">Aruba Central Management Advanced, includes all the feature of foundation plus the addition of Air Slice, AI Insights-Wireless quality, AI-Assist, UCC, Live Upgrades, Multi-zone, Central Netconductor Fabric Wizard, Steaming API, WAN health visibility &amp; Cloud connect security. </t>
  </si>
  <si>
    <t>JZ332A</t>
  </si>
  <si>
    <t>Aruba AP-534 (US) Unified AP</t>
  </si>
  <si>
    <t>802.11ax AP with 4x4:4 MU-MIMO, dual-radio, antenna connectors</t>
  </si>
  <si>
    <t>JW018A</t>
  </si>
  <si>
    <t>AP-ANT-45 Dual Band 90x90deg 5dBi 4 Element MIMO 4xRPSMA Pigtail Antenna</t>
  </si>
  <si>
    <t>90degree directional Panel antenna</t>
  </si>
  <si>
    <t>R7T04A</t>
  </si>
  <si>
    <t>Aruba AP-585 (US) Unified AP</t>
  </si>
  <si>
    <t>Dual radio 4x4:4 + 802.11ax internal Omni Antennas Outdoor AP</t>
  </si>
  <si>
    <t>R9H97A</t>
  </si>
  <si>
    <t>Aruba AP-OUT-MNT-V1A Outdoor AP Pole/Wall Long Mount Kit v2</t>
  </si>
  <si>
    <t>Long Pole Mount Kit</t>
  </si>
  <si>
    <t>JW055A</t>
  </si>
  <si>
    <t>AP-270-MNT-H2 AP-270 Series Access Flush Wall or Ceiling Mount</t>
  </si>
  <si>
    <t>R7T09A</t>
  </si>
  <si>
    <t>Aruba AP-587 (US) Unified AP</t>
  </si>
  <si>
    <t>Dual radio 4x4:4 + 802.11ax internal Directional Antennas Outdoor AP</t>
  </si>
  <si>
    <t>Pole mounting kit</t>
  </si>
  <si>
    <t>Q8N54A</t>
  </si>
  <si>
    <t>CKIT-OD-SFP SFP Outdoor Accessory Kit</t>
  </si>
  <si>
    <t>SFP Outdoor Accessory Kit</t>
  </si>
  <si>
    <t>R7T41A</t>
  </si>
  <si>
    <t>PD-9501-5GCO-DC 60W 802.3bt Smart Rate Outdoor Surge Protection Midspan Injector</t>
  </si>
  <si>
    <t>DC Midspan Power injector</t>
  </si>
  <si>
    <t>JL783A</t>
  </si>
  <si>
    <t>Aruba 1G Ind-Tmp SFP LC LX 10km SMF Transceiver</t>
  </si>
  <si>
    <t>1G SMF Transceiver</t>
  </si>
  <si>
    <t>R9A29A</t>
  </si>
  <si>
    <t>Aruba 9300-32D 32D2XF FB 6F 2AC Bundle</t>
  </si>
  <si>
    <t>32 QSFP-DD 100/200/400GbE ports, 2 SFP+ ports. Bundle includes 2x R8Z97A power supplies, 6x R8z99A fans, 1x JL482C 2 post rack kit</t>
  </si>
  <si>
    <t>R9A29A      ABA</t>
  </si>
  <si>
    <t>JH232A</t>
  </si>
  <si>
    <t>R9B63A</t>
  </si>
  <si>
    <t>Aruba 100F QSFP28 LC FR1 2km SMF Transceiver</t>
  </si>
  <si>
    <t>JZ542AAE</t>
  </si>
  <si>
    <t>Aruba Central 8xxx/9xxx/10xxx Switch Advanced 5y Sub E-STU</t>
  </si>
  <si>
    <t>H62W1E</t>
  </si>
  <si>
    <t>Aruba 5Y FC NBD Exch HW 9300 32p SVC  [for R9A29A]</t>
  </si>
  <si>
    <t>JL700C</t>
  </si>
  <si>
    <t>Aruba 8360-32Y4C v2 FB 3F 2AC Bundle</t>
  </si>
  <si>
    <t>JL700C      ABA</t>
  </si>
  <si>
    <t>H65U7E</t>
  </si>
  <si>
    <t>Aruba 5Y FC NBD Exch HW 8360 32Y4C SVC  [for JL700C]</t>
  </si>
  <si>
    <t>JL704C</t>
  </si>
  <si>
    <t>Aruba 8360-48Y6C v2 FB 5F 2AC Bundle</t>
  </si>
  <si>
    <t>48 SFP28 25GbE ports (4 MACsec), 6 QSFP28 100GbE ports; includes 3 fans, 2 power supplies. 2.4 Tbps with 1786 Mpps</t>
  </si>
  <si>
    <t>JL704C      ABA</t>
  </si>
  <si>
    <t>JH233A</t>
  </si>
  <si>
    <t>Aruba 40G QSFP+ eSR4 300m Transceiver</t>
  </si>
  <si>
    <t>JL663A</t>
  </si>
  <si>
    <t>Aruba 6300M 48G 4SFP56 Switch</t>
  </si>
  <si>
    <t>48 10/100/1000 ports and 4 SFP56 ports. 2 open power supply slots, 1 open fan tray, includes 1x JL669B Fan Tray</t>
  </si>
  <si>
    <t>Aruba X371 12VDC 250W AC Power Supply</t>
  </si>
  <si>
    <t>JL085A      ABA</t>
  </si>
  <si>
    <t>32 SFP28 25GbE ports (4 MACsec), 4 QSFP28 100GbE ports; includes 3 fans,  2 power supplies. 2.4 Tbps with 1786 Mpps</t>
  </si>
  <si>
    <t>Transceiver for 10Gb Uplink or Downlink</t>
  </si>
  <si>
    <t>Aruba Central 8xxx Switch Advanced 5y Sub E-STU</t>
  </si>
  <si>
    <t>RECOMMENDED Aruba Central Management Advanced, includes all the features of foundation plus the addition of Central Netconductor Fabric Wizard.</t>
  </si>
  <si>
    <t>R7H95A</t>
  </si>
  <si>
    <t>Aruba 9240 (US) Campus Gateway</t>
  </si>
  <si>
    <t>R7J63A</t>
  </si>
  <si>
    <t>Aruba 9240 Spare 550W AC Power Supply</t>
  </si>
  <si>
    <t>JW124A</t>
  </si>
  <si>
    <t>PC-AC-NA North America AC Power Cord</t>
  </si>
  <si>
    <t>R4G92AAE</t>
  </si>
  <si>
    <t>Aruba Central WLAN Gateway Foundation 5y Sub E-STU</t>
  </si>
  <si>
    <t>H34CLE</t>
  </si>
  <si>
    <t>Aruba 5Y FC NBD Exch HW 9240 Gateway SVC  [for R7H95A]</t>
  </si>
  <si>
    <t>Aruba 25G SFP28 LC LR 10km SMF Transceiver</t>
  </si>
  <si>
    <t>JZ878A</t>
  </si>
  <si>
    <t>JM152AAS</t>
  </si>
  <si>
    <t>Aruba EdgeConnect BW-500 5y E-STU</t>
  </si>
  <si>
    <t>JM136AAS</t>
  </si>
  <si>
    <t>Aruba EdgeConnect BW-2G 5y E-STU</t>
  </si>
  <si>
    <t>Edge-48-Non-POE</t>
  </si>
  <si>
    <t>Edge-48-Gas-Monitoring</t>
  </si>
  <si>
    <t>Annual Amount</t>
  </si>
  <si>
    <t>WTC Check</t>
  </si>
  <si>
    <t>HPE Aruba didn’t propose CGNAT</t>
  </si>
  <si>
    <t>IP Address Management (IPAM)</t>
  </si>
  <si>
    <t>HPE Aruba didn’t propose IPAM</t>
  </si>
  <si>
    <t>SoHo Firewalls</t>
  </si>
  <si>
    <t>Total Core Systems One-Time by Year</t>
  </si>
  <si>
    <t>Total Core Systems Annual by Year</t>
  </si>
  <si>
    <t>In-Building One-Time by Year</t>
  </si>
  <si>
    <t>In-Building One-Time Design &amp; Engineering</t>
  </si>
  <si>
    <t>In-Building Annual by Year</t>
  </si>
  <si>
    <t>Core Systems One-Time by Year</t>
  </si>
  <si>
    <t>Core Systems Design &amp; Engineering</t>
  </si>
  <si>
    <t>Core Systems Annual by Year</t>
  </si>
  <si>
    <t>Selected Parts</t>
  </si>
  <si>
    <t>OEM List</t>
  </si>
  <si>
    <t>OEM %</t>
  </si>
  <si>
    <t>Did not include</t>
  </si>
  <si>
    <t>SoHo Firewalls: Remote Sites</t>
  </si>
  <si>
    <t>List Price Total</t>
  </si>
  <si>
    <t>One-Time (List)</t>
  </si>
  <si>
    <t>Annual (List)</t>
  </si>
  <si>
    <t>Refresh Life Cycle (Years)</t>
  </si>
  <si>
    <t>10-Year Total</t>
  </si>
  <si>
    <t>5-Year Total</t>
  </si>
  <si>
    <t>FY28-29</t>
  </si>
  <si>
    <t>FY29-30</t>
  </si>
  <si>
    <t>FY30-31</t>
  </si>
  <si>
    <t>FY31-32</t>
  </si>
  <si>
    <t>FY32-33</t>
  </si>
  <si>
    <t>Unit Cost</t>
  </si>
  <si>
    <t>Remote Sites</t>
  </si>
  <si>
    <t>One-Time Unit Build</t>
  </si>
  <si>
    <t>Annual Unit Build</t>
  </si>
  <si>
    <t>Average discount rate per unit build:</t>
  </si>
  <si>
    <t>for 50G, only 22 ports of support</t>
  </si>
  <si>
    <t>Fill in proper quantity for component quantity, list price (per unit), and discount % in columns D, E, and F.  Columns G and H will automatically calculate the price after discount and total price.  Feel free to insert rows for additional items as needed.</t>
  </si>
  <si>
    <t>JZ538AAE</t>
  </si>
  <si>
    <t>Aruba Central 63xx/38xx Switch Advanced 7y Sub E-STU</t>
  </si>
  <si>
    <t>R9W88A</t>
  </si>
  <si>
    <t>Aruba 8100 24XT 4SFP+ 4QSFP28 FB 3F 2AC</t>
  </si>
  <si>
    <t>R9W88A ABA</t>
  </si>
  <si>
    <t>X142 40G QSFP+ LC LR4 SM Transciever</t>
  </si>
  <si>
    <t>JZ543AAE</t>
  </si>
  <si>
    <t>Aruba Central 8xxxx/9xxx/10xxx Switch Advanced 7y Sub E-STU</t>
  </si>
  <si>
    <t>JZ238AAE</t>
  </si>
  <si>
    <t>JZ533AAE</t>
  </si>
  <si>
    <t>Aruba Central 62xx/29xx Switch Advanced 7y Sub E-STU</t>
  </si>
  <si>
    <t>VACAY</t>
  </si>
  <si>
    <t>Aruba AP Adapter for Cisco Mounting Brackets (VACAY)</t>
  </si>
  <si>
    <t>UT to get 3rd party pricing from https://wifistand.com/collections/brackets/products/cisco-mount-to-aruba-ap-adapter</t>
  </si>
  <si>
    <t>Q9Y65AAE-6</t>
  </si>
  <si>
    <t>Aruba Central AP Advanced 6y Sub E-STU</t>
  </si>
  <si>
    <t>JW022A</t>
  </si>
  <si>
    <t xml:space="preserve">Aruba AP-ANY-MNT-5 adjustable mount for the AP-ANT-45 </t>
  </si>
  <si>
    <t>Includes hardware for pole or wall mounting with AZ/EL Adjustment</t>
  </si>
  <si>
    <t>Aruba 100G QSFP28 LC FR1 2km SMF Transciever</t>
  </si>
  <si>
    <t>Aruba Central 8xxx/9xxx/10xxx switch Advanced 5yr E-STU</t>
  </si>
  <si>
    <t>R9D72A</t>
  </si>
  <si>
    <t>EC-10104 SD-WAN Gateway</t>
  </si>
  <si>
    <t>EC-M-H SD-WAN Gateway</t>
  </si>
  <si>
    <t>H44Z7E</t>
  </si>
  <si>
    <t>Aruba 5Y FC NBD Exch EC-10104 SVC  [for R9D72A]</t>
  </si>
  <si>
    <t>H44F1E</t>
  </si>
  <si>
    <t>Aruba 5Y FC NBD Exch EC-M-H SVC [for JZ872A]</t>
  </si>
  <si>
    <t>SoHo Firewalls - Campus</t>
  </si>
  <si>
    <t>SoHo Firewalls - Remote Branches</t>
  </si>
  <si>
    <t>SoHo Firewalls: Campus</t>
  </si>
  <si>
    <t>WiFi Core</t>
  </si>
  <si>
    <t>Aruba's 50G Single Mode Fiber for the 6300M</t>
  </si>
  <si>
    <t>Access Switches</t>
  </si>
  <si>
    <t>25G</t>
  </si>
  <si>
    <t>WiFi-Indoor-Housing</t>
  </si>
  <si>
    <t>WiFi-Indoor-Classroom</t>
  </si>
  <si>
    <t>Transceiver Media</t>
  </si>
  <si>
    <t>90W/port</t>
  </si>
  <si>
    <t>48-Port-Type3</t>
  </si>
  <si>
    <t>48-Port-Type4</t>
  </si>
  <si>
    <t>Total Access Switches &gt;&gt;&gt;</t>
  </si>
  <si>
    <t>General purpose mounted in covered garage areas</t>
  </si>
  <si>
    <t>10,100,1000</t>
  </si>
  <si>
    <t>Field deployed user switch</t>
  </si>
  <si>
    <t>8-Port</t>
  </si>
  <si>
    <t>1G</t>
  </si>
  <si>
    <t>Omni-directional</t>
  </si>
  <si>
    <t>100Gb</t>
  </si>
  <si>
    <t>50Gb</t>
  </si>
  <si>
    <t>25Gb</t>
  </si>
  <si>
    <t>Hybrid Aggregation</t>
  </si>
  <si>
    <t>Downlink Ports</t>
  </si>
  <si>
    <t>2, 48 client ports</t>
  </si>
  <si>
    <t>Core Routers</t>
  </si>
  <si>
    <t>Down Link</t>
  </si>
  <si>
    <t>Uplink</t>
  </si>
  <si>
    <t>Uplink Ports</t>
  </si>
  <si>
    <t>See requirements section to build pricing</t>
  </si>
  <si>
    <t>Data Center Network - Leaf</t>
  </si>
  <si>
    <t>Data Center Network - Spine</t>
  </si>
  <si>
    <t>Aggregation - Small</t>
  </si>
  <si>
    <t>Aggregation - Large</t>
  </si>
  <si>
    <t>Varies</t>
  </si>
  <si>
    <t>Copper, Fiber</t>
  </si>
  <si>
    <t>Border Routers</t>
  </si>
  <si>
    <t>Item</t>
  </si>
  <si>
    <t>Core Firewall</t>
  </si>
  <si>
    <t>Distributed Firewall</t>
  </si>
  <si>
    <t>Cloud Firewall</t>
  </si>
  <si>
    <t>Network Access Control (NAC)</t>
  </si>
  <si>
    <t>Network Management</t>
  </si>
  <si>
    <t>Security Information and Event Management (SIEM)</t>
  </si>
  <si>
    <t>Network TAP &amp; IDS - Active/Passive Network TAP</t>
  </si>
  <si>
    <t>Network TAP &amp; IDS - Network Packet Broker</t>
  </si>
  <si>
    <t>Network TAP &amp; IDS - Intrusion Detection - Forensics System</t>
  </si>
  <si>
    <t>Uplink to Aggregation</t>
  </si>
  <si>
    <t>Licensing</t>
  </si>
  <si>
    <t>2+</t>
  </si>
  <si>
    <t>Include recommended annual and 7-year prepay licensing.</t>
  </si>
  <si>
    <t>mGig (2.5G, 5.0G)</t>
  </si>
  <si>
    <t>48-Port-Type3-mGig</t>
  </si>
  <si>
    <t>48-Port-Type4-mGig</t>
  </si>
  <si>
    <t>Mount Type</t>
  </si>
  <si>
    <t>Wall</t>
  </si>
  <si>
    <t>Ceiling</t>
  </si>
  <si>
    <t>Antenna</t>
  </si>
  <si>
    <t>WiFi-Indoor-Common</t>
  </si>
  <si>
    <t>For classrooms and lecture halls with high density.</t>
  </si>
  <si>
    <t>General purpose for common space areas.</t>
  </si>
  <si>
    <t>Hospitality type for each residence hall room.</t>
  </si>
  <si>
    <t>Density</t>
  </si>
  <si>
    <t>Low</t>
  </si>
  <si>
    <t>Medium</t>
  </si>
  <si>
    <t>High</t>
  </si>
  <si>
    <t>Notes</t>
  </si>
  <si>
    <t>Ethernet pass through, 2 min, 4 max</t>
  </si>
  <si>
    <t>Density focused</t>
  </si>
  <si>
    <t>Coverage area focused</t>
  </si>
  <si>
    <t>Low - Medium</t>
  </si>
  <si>
    <t>WiFi 6 &amp; 6E 
(7 optional)</t>
  </si>
  <si>
    <t>WiFi-Garage</t>
  </si>
  <si>
    <t>DC</t>
  </si>
  <si>
    <t>WiFi 5, 6 &amp; 6E
(7 optional)</t>
  </si>
  <si>
    <t>Wall or pole</t>
  </si>
  <si>
    <t>Omni</t>
  </si>
  <si>
    <t>WiFi-Outdoor-Copper</t>
  </si>
  <si>
    <t>WiFi-Outdoor-Fiber</t>
  </si>
  <si>
    <t>Low profile due to low ceiling.  Handle pressure wash</t>
  </si>
  <si>
    <t>Use case</t>
  </si>
  <si>
    <t>Minimum Uplinks</t>
  </si>
  <si>
    <t>Include recommended annual and 5-year prepay licensing.</t>
  </si>
  <si>
    <t>20 up/down</t>
  </si>
  <si>
    <t>32 - 48</t>
  </si>
  <si>
    <t>Port Qty</t>
  </si>
  <si>
    <t>Total &gt;&gt;&gt;</t>
  </si>
  <si>
    <t>25Gb, 50Gb, 100Gb</t>
  </si>
  <si>
    <t>tbd</t>
  </si>
  <si>
    <t>WiFi-Outdoor-Venues</t>
  </si>
  <si>
    <t>WiFi-Indoor-Venues</t>
  </si>
  <si>
    <t>Ultra High</t>
  </si>
  <si>
    <t>Very high density focused</t>
  </si>
  <si>
    <t>For sports venues -- football stadium, basketball arena, baseball stadium, etc.</t>
  </si>
  <si>
    <t>Incremental Growth</t>
  </si>
  <si>
    <t>Expected access switch</t>
  </si>
  <si>
    <t>Use-case specific</t>
  </si>
  <si>
    <t>48 up/down</t>
  </si>
  <si>
    <t>20 fiber;
4 copper</t>
  </si>
  <si>
    <t>25/50/100Gb (fiber);
1Gb (copper)</t>
  </si>
  <si>
    <t>Redundant Fan Trays</t>
  </si>
  <si>
    <t>No</t>
  </si>
  <si>
    <t>Secure Access Service Edge (SASE)</t>
  </si>
  <si>
    <t>Secure Remote Access</t>
  </si>
  <si>
    <t>1-2</t>
  </si>
  <si>
    <t>Varies
(see requirements)</t>
  </si>
  <si>
    <t>Other</t>
  </si>
  <si>
    <t>POE ports</t>
  </si>
  <si>
    <t>0-2</t>
  </si>
  <si>
    <t>See requirements section to build pricing;
Quote VPN concentrator appliance or specify if integrated with core firewall</t>
  </si>
  <si>
    <t>See requirements section to build pricing;
Specify form factor (cloud, premise servers, VMs, etc.)</t>
  </si>
  <si>
    <t>See requirements section to build pricing;
Quote as professional services and, if applicable, alternative SIEM.</t>
  </si>
  <si>
    <t>Network TAP &amp; IDS - Active/Passive Network TAP Aggregation</t>
  </si>
  <si>
    <t>See requirements section to build pricing;
Quote aggregation device to TAPs if applicable.</t>
  </si>
  <si>
    <t>Labor and Professional Services</t>
  </si>
  <si>
    <t>List Unit Price</t>
  </si>
  <si>
    <t>Discount</t>
  </si>
  <si>
    <t>Total Price After Discount</t>
  </si>
  <si>
    <t>Labor and professional services for migration analysis and planning</t>
  </si>
  <si>
    <t>Labor and professional services for project management</t>
  </si>
  <si>
    <t>Labor to remove old existing switches.</t>
  </si>
  <si>
    <t>Labor and professional services for other implementation technical support.</t>
  </si>
  <si>
    <t>&lt;&lt;&lt; donation of equip for student lab, teaching env for students?</t>
  </si>
  <si>
    <t>Other labor and professional service costs.</t>
  </si>
  <si>
    <t>Other Costs</t>
  </si>
  <si>
    <t>Labor and professional services for switch configuration and validation</t>
  </si>
  <si>
    <t>Labor and professional services to install, connect, and validate core switches</t>
  </si>
  <si>
    <t>Labor and professional services to install, connect, and validate distribution switches</t>
  </si>
  <si>
    <t>Labor and professional services to install, connect, and validate aggregation switches</t>
  </si>
  <si>
    <t>Labor and professional services to install, connect, and validate access switches.</t>
  </si>
  <si>
    <t>Labor and professional services to install, connect, and validate data center network switches and management system.</t>
  </si>
  <si>
    <t>Labor and professional services to install, connect, and validate border routers</t>
  </si>
  <si>
    <t>Labor and professional services to install, connect, and validate wireless access points</t>
  </si>
  <si>
    <t>Labor and professional services to install, configure, and validate core firewalls.</t>
  </si>
  <si>
    <t>Labor and professional services to install, configure, and validate distributed firewalls.</t>
  </si>
  <si>
    <t>Labor and professional services to install, configure, and validate cloud firewalls.</t>
  </si>
  <si>
    <t>Labor and professional services to install, configure, and validate secure remote access (and/or SASE).</t>
  </si>
  <si>
    <t>Labor and professional services to install, configure, and validate Network Access Control system.</t>
  </si>
  <si>
    <t>Labor and professional services to install, configure, and validate IP Address Management system (IPAM, DNS, DHCP).</t>
  </si>
  <si>
    <t>Labor and professional services to install, configure, and validate Network Management system.</t>
  </si>
  <si>
    <t>Labor and professional services to aggregate log and telemetry data to SIEM, configure, develop, and validate SIEM system.</t>
  </si>
  <si>
    <t>Labor and professional services to install, configure, and validate network tapping and IDS proof-of-concept system.</t>
  </si>
  <si>
    <t>Network</t>
  </si>
  <si>
    <t>Labor and professional services for network design and engineering.</t>
  </si>
  <si>
    <t>Firewalls</t>
  </si>
  <si>
    <t>Labor and professional services for firewall system design and engineering.</t>
  </si>
  <si>
    <t>Services</t>
  </si>
  <si>
    <t>Labor and professional services to install, configure, and validate network test environment.</t>
  </si>
  <si>
    <t>Test Environment</t>
  </si>
  <si>
    <t>Documentation</t>
  </si>
  <si>
    <t>Labor and professional services to create 'as-built' 1) network schematic diagrams and 2) configuration documentation for all devices and systems installed as part of this implementation.</t>
  </si>
  <si>
    <t>Training</t>
  </si>
  <si>
    <t>Recommended training plan for UAF network operators (approx. 13 staff)</t>
  </si>
  <si>
    <t>Course 1</t>
  </si>
  <si>
    <t>Course 2</t>
  </si>
  <si>
    <t>Cost of certification(s)</t>
  </si>
  <si>
    <t>Course 3</t>
  </si>
  <si>
    <t>Recommended onboarding plan for new network staff</t>
  </si>
  <si>
    <t>Include recommended (if any) annual and 5-year prepay maintenance/support.  The expected standard is 24 x 7 x 4 hour response &amp; replacement.</t>
  </si>
  <si>
    <t>Include alternative maintenance/support arrangements in optional section below.</t>
  </si>
  <si>
    <t>Include alternative licensing in optional section below.</t>
  </si>
  <si>
    <t>Optional Licensing</t>
  </si>
  <si>
    <t>Optional Maintenance</t>
  </si>
  <si>
    <t>Include optional annual and 5-year prepay licensing for consideration.</t>
  </si>
  <si>
    <t>Include recommended (if any) annual and 7-year prepay maintenance/support.  The expected standard is 24 x 7 x 4 hour response &amp; replacement.</t>
  </si>
  <si>
    <t>Include optional annual and 7-year prepay licensing for consideration.</t>
  </si>
  <si>
    <t>Include optional annual and 7-year prepay maintenance/support for consideration.</t>
  </si>
  <si>
    <t>Include recommended annual licensing.</t>
  </si>
  <si>
    <t>Include recommended (if any) annual maintenance/support.</t>
  </si>
  <si>
    <t>Include optional annual licensing for consideration.</t>
  </si>
  <si>
    <t>Include optional annual and 7-year prepay maintenance/support levels for consideration.</t>
  </si>
  <si>
    <t>Include optional annual and 5-year prepay maintenance/support levels for consideration.</t>
  </si>
  <si>
    <t>Include optional annual maintenance/support levels for consideration.</t>
  </si>
  <si>
    <t>Back to Specs/Quantities Summary Sheet</t>
  </si>
  <si>
    <t>Pricing Instructions</t>
  </si>
  <si>
    <t>Ref. #</t>
  </si>
  <si>
    <t>Worksheet</t>
  </si>
  <si>
    <t>Link</t>
  </si>
  <si>
    <t>Instructions</t>
  </si>
  <si>
    <t>General Instructions</t>
  </si>
  <si>
    <t>Specifications_Quantities</t>
  </si>
  <si>
    <t>Provides summary technical specifications for equipment types in the scope of the RFP, as well as quantities (column L indicates initial replacement quantities and column M specifies the expected incremental growth over an approximate 5 year time horizon).</t>
  </si>
  <si>
    <t>Labor - Pro Services</t>
  </si>
  <si>
    <t>Go To Sheet</t>
  </si>
  <si>
    <t>Please complete each row of the worksheet to detail proposed professional services costs to accomplish each identified area of work described in Column A.  Enter the unit list price in Column B, the required quantity in Column C, and the proposed discount % in Column D.  Column E contains a formula to multiply the quantity x discounted price.  Enter any clarifying comments or descriptions in Column F.
Note that the Training section will require the proposer to list the training course names over "Course 1", "Course 2", and "Course 3".  Please add rows as necessary to account for additional training courses.</t>
  </si>
  <si>
    <t>Respondent:</t>
  </si>
  <si>
    <t>Enter respondent's name in the cell B1.</t>
  </si>
  <si>
    <t>Do Not Use</t>
  </si>
  <si>
    <t>Vendor's Additional Comments and Assumptions</t>
  </si>
  <si>
    <t>Use the specifications in row three to provide a price for the switch build.  Also refer to full UA requirements in Attachment III - Technical_Specification.</t>
  </si>
  <si>
    <t>Use the specifications in row three to provide a price for the access point build.  Also refer to full UA requirements in Attachment III - Technical_Specification.</t>
  </si>
  <si>
    <t>Use the specifications in row three to provide a price for the router build.  Also refer to full UA requirements in Attachment III - Technical_Specification.</t>
  </si>
  <si>
    <t>Use the specifications in row three to provide a price for the firewall build.  Also refer to full UA requirements in Attachment III - Technical_Specification.</t>
  </si>
  <si>
    <t>Use the specifications in row three to provide a price for the secure remote access appliance build.  Also refer to full UA requirements in Attachment III - Technical_Specification.</t>
  </si>
  <si>
    <t>Use the specifications in row three along with the full UA requirements in Attachment III - Technical_Specification to provide pricing for SASE services.</t>
  </si>
  <si>
    <t>Use the specifications in row three to provide a price for the NAC system build.  Also refer to full UA requirements in Attachment III - Technical_Specification.</t>
  </si>
  <si>
    <t>Use the specifications in row three to provide a price for the IPAM system build.  Also refer to full UA requirements in Attachment III - Technical_Specification.</t>
  </si>
  <si>
    <t>Use the specifications in row three to provide a price for the Network Management system build.  Also refer to full UA requirements in Attachment III - Technical_Specification.</t>
  </si>
  <si>
    <t>Use the specifications in row three along with the full UA requirements in Attachment III - Technical_Specification to provide pricing for a recommended SIEM system, if proposing.  If proposer is not proposing a new SIEM system, and rather proposing professional services to integrate the new network platform to the existing Azure Sentinel SIEM, use the "Labor - Pro Services" worksheet to capture the professional services cost for this component of the design and implementation.</t>
  </si>
  <si>
    <t>Use the specifications in row three along with the full UA requirements in Attachment III - Technical_Specification to provide pricing for the active/passive network tap.</t>
  </si>
  <si>
    <t>Use the specifications in row three along with the full UA requirements in Attachment III - Technical_Specification to provide pricing for the active/passive network tap aggregation applicance (if proposing).</t>
  </si>
  <si>
    <t>Use the specifications in row three along with the full UA requirements in Attachment III - Technical_Specification to provide pricing for the network packet broker.</t>
  </si>
  <si>
    <t>Use the specifications in row three along with the full UA requirements in Attachment III - Technical_Specification to provide pricing for the IDS/Forensics system.</t>
  </si>
  <si>
    <t>General instructions for worksheets ref. #s 4 - 37:
Cell B1:  Enter respondent's name.
Row four describes the category and the specification description, row five provides summary specifications, and row eight are the column headings for the required responses.  
Column A:  Enter the part number for the component 
Column B:  Enter the component description
Column C:  Enter the manufacturer of the component
Column D:  Enter the quantity of the component, (e.g., number of SFPs for uplinks from one access switch)
Column E:  Enter the unit list price for the component
Column F:  Enter the discount % the proposer estimates UA can expect to receive
Column G:  This column contains a formula applying the discount % to the unit list price to determine discounted component cost.
Column H:  This column contains a formula multiplying column D (qty) x column G (discounted component cost).  If proposer adds rows,  copy the formula down to the added rows.  
Column I:  Intentionally left blank.  Do not enter any information in this column.
Column J:  Additional instructions to proposers where applicable.
Column K:  Provide any additional information or description specific to the component described in the row, as needed.
Please specify in the section below row 16 the recommended license(s) to meet the UA requirements described in the requirements in Attachment.
Please specify in the section below row 21 the recommended maintenance/support level.
Please specify in the section below row 25 any additional costs such as applicable taxes, shipping/freight, etc.
Please include optional alternative licensing costs and maintenance/support costs in the sections below row 31 and 36, respectively.</t>
  </si>
  <si>
    <t>Labor and professional services for services design and engineering (e.g. SASE, NAC, IPAM, Network Management System, SIEM, and network tap and IDS).</t>
  </si>
  <si>
    <t>Labor and professional services for test environment design and engineering.</t>
  </si>
  <si>
    <t>Optional Equipment</t>
  </si>
  <si>
    <t>Total Optional Equipment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</si>
</sst>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3" formatCode="_(* #,##0.00_);_(* \(#,##0.00\);_(* &quot;-&quot;??_);_(@_)"/>
    <numFmt numFmtId="164" formatCode="0.0%"/>
    <numFmt numFmtId="165" formatCode="_(* #,##0_);_(* \(#,##0\);_(* &quot;-&quot;??_);_(@_)"/>
    <numFmt numFmtId="166" formatCode="_([$$-409]* #,##0.00_);_([$$-409]* \(#,##0.00\);_([$$-409]* &quot;-&quot;??_);_(@_)"/>
    <numFmt numFmtId="167" formatCode="&quot;$&quot;#,##0.00"/>
    <numFmt numFmtId="168" formatCode="0.0"/>
  </numFmts>
  <fonts count="30" x14ac:knownFonts="1">
    <font>
      <sz val="11"/>
      <color theme="1"/>
      <name val="Calibri"/>
      <family val="2"/>
      <scheme val="minor"/>
    </font>
    <font>
      <sz val="11"/>
      <color theme="1"/>
      <name val="Calibri"/>
      <family val="2"/>
      <scheme val="minor"/>
    </font>
    <font>
      <b/>
      <sz val="10"/>
      <name val="Arial"/>
      <family val="2"/>
    </font>
    <font>
      <b/>
      <sz val="11"/>
      <color theme="1"/>
      <name val="Arial"/>
      <family val="2"/>
    </font>
    <font>
      <sz val="11"/>
      <color theme="1"/>
      <name val="Arial"/>
      <family val="2"/>
    </font>
    <font>
      <i/>
      <sz val="11"/>
      <color theme="1"/>
      <name val="Arial"/>
      <family val="2"/>
    </font>
    <font>
      <b/>
      <sz val="11"/>
      <color indexed="8"/>
      <name val="Arial"/>
      <family val="2"/>
    </font>
    <font>
      <b/>
      <sz val="10"/>
      <color theme="1"/>
      <name val="Arial Narrow"/>
      <family val="2"/>
    </font>
    <font>
      <sz val="10"/>
      <color theme="1"/>
      <name val="Arial Narrow"/>
      <family val="2"/>
    </font>
    <font>
      <b/>
      <sz val="11"/>
      <color theme="0"/>
      <name val="Arial"/>
      <family val="2"/>
    </font>
    <font>
      <sz val="10"/>
      <color theme="1"/>
      <name val="Arial"/>
      <family val="2"/>
    </font>
    <font>
      <i/>
      <sz val="11"/>
      <color rgb="FF000000"/>
      <name val="Arial"/>
      <family val="2"/>
    </font>
    <font>
      <sz val="11"/>
      <color rgb="FF000000"/>
      <name val="Arial"/>
      <family val="2"/>
    </font>
    <font>
      <sz val="11"/>
      <color theme="0"/>
      <name val="Arial"/>
      <family val="2"/>
    </font>
    <font>
      <sz val="11"/>
      <color rgb="FF333333"/>
      <name val="Arial"/>
      <family val="2"/>
    </font>
    <font>
      <b/>
      <sz val="9"/>
      <color indexed="81"/>
      <name val="Tahoma"/>
      <family val="2"/>
    </font>
    <font>
      <b/>
      <sz val="11"/>
      <color theme="1"/>
      <name val="Calibri"/>
      <family val="2"/>
      <scheme val="minor"/>
    </font>
    <font>
      <b/>
      <i/>
      <sz val="11"/>
      <color theme="1"/>
      <name val="Arial"/>
      <family val="2"/>
    </font>
    <font>
      <sz val="10"/>
      <name val="Arial"/>
      <family val="2"/>
    </font>
    <font>
      <b/>
      <i/>
      <sz val="11"/>
      <name val="Arial"/>
      <family val="2"/>
    </font>
    <font>
      <u/>
      <sz val="11"/>
      <color theme="10"/>
      <name val="Calibri"/>
      <family val="2"/>
      <scheme val="minor"/>
    </font>
    <font>
      <u/>
      <sz val="11"/>
      <color theme="10"/>
      <name val="Arial"/>
      <family val="2"/>
    </font>
    <font>
      <sz val="11"/>
      <name val="Arial"/>
      <family val="2"/>
    </font>
    <font>
      <b/>
      <sz val="10"/>
      <color theme="1"/>
      <name val="Arial"/>
      <family val="2"/>
    </font>
    <font>
      <b/>
      <i/>
      <sz val="11"/>
      <color indexed="8"/>
      <name val="Arial"/>
      <family val="2"/>
    </font>
    <font>
      <sz val="9"/>
      <color indexed="81"/>
      <name val="Tahoma"/>
      <family val="2"/>
    </font>
    <font>
      <sz val="10"/>
      <color rgb="FFFF0000"/>
      <name val="Arial Narrow"/>
      <family val="2"/>
    </font>
    <font>
      <b/>
      <i/>
      <u/>
      <sz val="11"/>
      <color theme="1"/>
      <name val="Arial"/>
      <family val="2"/>
    </font>
    <font>
      <sz val="11"/>
      <color rgb="FF444444"/>
      <name val="Arial"/>
      <family val="2"/>
    </font>
    <font>
      <sz val="12"/>
      <color theme="1"/>
      <name val="Arial"/>
      <family val="2"/>
    </font>
  </fonts>
  <fills count="2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4.9989318521683403E-2"/>
        <bgColor indexed="64"/>
      </patternFill>
    </fill>
    <fill>
      <patternFill patternType="solid">
        <fgColor theme="5" tint="0.39997558519241921"/>
        <bgColor indexed="64"/>
      </patternFill>
    </fill>
    <fill>
      <patternFill patternType="solid">
        <fgColor theme="1"/>
        <bgColor indexed="64"/>
      </patternFill>
    </fill>
    <fill>
      <patternFill patternType="solid">
        <fgColor rgb="FF7030A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42"/>
        <bgColor indexed="64"/>
      </patternFill>
    </fill>
    <fill>
      <patternFill patternType="solid">
        <fgColor rgb="FF92D050"/>
        <bgColor indexed="64"/>
      </patternFill>
    </fill>
  </fills>
  <borders count="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applyNumberFormat="0" applyFill="0" applyBorder="0" applyAlignment="0" applyProtection="0"/>
    <xf numFmtId="0" fontId="18" fillId="0" borderId="0"/>
  </cellStyleXfs>
  <cellXfs count="239">
    <xf numFmtId="0" fontId="0" fillId="0" borderId="0" xfId="0"/>
    <xf numFmtId="0" fontId="3" fillId="2" borderId="2" xfId="0" applyFont="1" applyFill="1" applyBorder="1" applyAlignment="1">
      <alignment horizontal="center" vertical="center" wrapText="1"/>
    </xf>
    <xf numFmtId="0" fontId="4" fillId="0" borderId="2" xfId="0" applyFont="1" applyBorder="1"/>
    <xf numFmtId="164" fontId="4" fillId="0" borderId="2" xfId="1" applyNumberFormat="1" applyFont="1" applyBorder="1"/>
    <xf numFmtId="8" fontId="4" fillId="0" borderId="2" xfId="0" applyNumberFormat="1" applyFont="1" applyBorder="1"/>
    <xf numFmtId="0" fontId="5" fillId="0" borderId="2" xfId="0" applyFont="1" applyBorder="1"/>
    <xf numFmtId="0" fontId="2" fillId="5"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8" fontId="3" fillId="8" borderId="2" xfId="0" applyNumberFormat="1" applyFont="1" applyFill="1" applyBorder="1"/>
    <xf numFmtId="8" fontId="6" fillId="7" borderId="2" xfId="0" applyNumberFormat="1" applyFont="1" applyFill="1" applyBorder="1"/>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4" fillId="9" borderId="0" xfId="0" applyFont="1" applyFill="1"/>
    <xf numFmtId="0" fontId="7" fillId="4" borderId="2" xfId="0" applyFont="1" applyFill="1" applyBorder="1" applyAlignment="1">
      <alignment horizontal="center" vertical="center" wrapText="1"/>
    </xf>
    <xf numFmtId="0" fontId="8" fillId="0" borderId="0" xfId="0" applyFont="1"/>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7" fillId="8" borderId="2"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xf>
    <xf numFmtId="0" fontId="7" fillId="2" borderId="2" xfId="0" applyFont="1" applyFill="1" applyBorder="1" applyAlignment="1">
      <alignment horizontal="center" vertical="center" wrapText="1"/>
    </xf>
    <xf numFmtId="0" fontId="8" fillId="0" borderId="0" xfId="0" applyFont="1" applyAlignment="1">
      <alignment horizontal="center"/>
    </xf>
    <xf numFmtId="165" fontId="7" fillId="8" borderId="2" xfId="2" applyNumberFormat="1" applyFont="1" applyFill="1" applyBorder="1" applyAlignment="1">
      <alignment vertical="center" wrapText="1"/>
    </xf>
    <xf numFmtId="0" fontId="7" fillId="10" borderId="2" xfId="0" applyFont="1" applyFill="1" applyBorder="1" applyAlignment="1">
      <alignment horizontal="center" wrapText="1"/>
    </xf>
    <xf numFmtId="165" fontId="7" fillId="10" borderId="2" xfId="2" applyNumberFormat="1" applyFont="1" applyFill="1" applyBorder="1" applyAlignment="1">
      <alignment horizontal="center" vertical="center" wrapText="1"/>
    </xf>
    <xf numFmtId="0" fontId="8" fillId="9" borderId="0" xfId="0" applyFont="1" applyFill="1"/>
    <xf numFmtId="0" fontId="7" fillId="10" borderId="2" xfId="0" applyFont="1" applyFill="1" applyBorder="1" applyAlignment="1">
      <alignment horizontal="center" vertical="center" wrapText="1"/>
    </xf>
    <xf numFmtId="0" fontId="8" fillId="0" borderId="2" xfId="0" quotePrefix="1" applyFont="1" applyBorder="1" applyAlignment="1">
      <alignment horizontal="center" vertical="center" wrapText="1"/>
    </xf>
    <xf numFmtId="0" fontId="3" fillId="10" borderId="2" xfId="0" applyFont="1" applyFill="1" applyBorder="1" applyAlignment="1">
      <alignment horizontal="center" vertical="center" wrapText="1"/>
    </xf>
    <xf numFmtId="0" fontId="7" fillId="0" borderId="2" xfId="0" applyFont="1" applyBorder="1" applyAlignment="1">
      <alignment horizontal="right" vertical="center" wrapText="1"/>
    </xf>
    <xf numFmtId="0" fontId="7" fillId="0" borderId="0" xfId="0" applyFont="1" applyAlignment="1">
      <alignment horizontal="right"/>
    </xf>
    <xf numFmtId="165" fontId="8" fillId="0" borderId="2" xfId="0" applyNumberFormat="1" applyFont="1" applyBorder="1" applyAlignment="1">
      <alignment horizontal="center" vertical="center"/>
    </xf>
    <xf numFmtId="165" fontId="7" fillId="4" borderId="2" xfId="2"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9" fillId="9" borderId="2" xfId="0" applyFont="1" applyFill="1" applyBorder="1" applyAlignment="1">
      <alignment horizontal="center" vertical="center" wrapText="1"/>
    </xf>
    <xf numFmtId="0" fontId="3" fillId="0" borderId="5" xfId="0" applyFont="1" applyBorder="1" applyAlignment="1">
      <alignment horizontal="center" vertical="center" wrapText="1"/>
    </xf>
    <xf numFmtId="6" fontId="4" fillId="0" borderId="2" xfId="0" applyNumberFormat="1" applyFont="1" applyBorder="1"/>
    <xf numFmtId="3" fontId="4" fillId="0" borderId="2" xfId="0" applyNumberFormat="1" applyFont="1" applyBorder="1" applyAlignment="1">
      <alignment horizontal="center"/>
    </xf>
    <xf numFmtId="3" fontId="4" fillId="0" borderId="2" xfId="0" applyNumberFormat="1" applyFont="1" applyBorder="1"/>
    <xf numFmtId="0" fontId="3" fillId="3" borderId="2" xfId="0" applyFont="1" applyFill="1" applyBorder="1" applyAlignment="1">
      <alignment horizontal="center" vertical="center"/>
    </xf>
    <xf numFmtId="0" fontId="0" fillId="11" borderId="0" xfId="0" applyFill="1"/>
    <xf numFmtId="0" fontId="3" fillId="8" borderId="2" xfId="0" applyFont="1" applyFill="1" applyBorder="1"/>
    <xf numFmtId="6" fontId="3" fillId="8" borderId="2" xfId="0" applyNumberFormat="1" applyFont="1" applyFill="1" applyBorder="1"/>
    <xf numFmtId="0" fontId="3" fillId="0" borderId="2" xfId="0" applyFont="1" applyBorder="1" applyAlignment="1">
      <alignment horizontal="center" vertical="center"/>
    </xf>
    <xf numFmtId="6" fontId="4" fillId="0" borderId="1" xfId="0" applyNumberFormat="1" applyFont="1" applyBorder="1"/>
    <xf numFmtId="9" fontId="4" fillId="0" borderId="2" xfId="0" applyNumberFormat="1" applyFont="1" applyBorder="1" applyAlignment="1">
      <alignment horizontal="center"/>
    </xf>
    <xf numFmtId="0" fontId="3" fillId="4" borderId="2" xfId="0" applyFont="1" applyFill="1" applyBorder="1"/>
    <xf numFmtId="9" fontId="3" fillId="4" borderId="2" xfId="0" applyNumberFormat="1" applyFont="1" applyFill="1" applyBorder="1" applyAlignment="1">
      <alignment horizontal="center"/>
    </xf>
    <xf numFmtId="6" fontId="3" fillId="4" borderId="1" xfId="0" applyNumberFormat="1" applyFont="1" applyFill="1" applyBorder="1"/>
    <xf numFmtId="0" fontId="4" fillId="0" borderId="0" xfId="0" applyFont="1"/>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wrapText="1"/>
    </xf>
    <xf numFmtId="0" fontId="0" fillId="0" borderId="0" xfId="0" applyAlignment="1">
      <alignment wrapText="1"/>
    </xf>
    <xf numFmtId="8" fontId="4" fillId="0" borderId="4" xfId="0" applyNumberFormat="1" applyFont="1" applyBorder="1"/>
    <xf numFmtId="0" fontId="4" fillId="0" borderId="4" xfId="0" applyFont="1" applyBorder="1"/>
    <xf numFmtId="164" fontId="4" fillId="0" borderId="4" xfId="1" applyNumberFormat="1" applyFont="1" applyBorder="1"/>
    <xf numFmtId="0" fontId="4" fillId="0" borderId="1" xfId="0" applyFont="1" applyBorder="1"/>
    <xf numFmtId="0" fontId="4" fillId="0" borderId="2" xfId="0" applyFont="1" applyBorder="1" applyAlignment="1">
      <alignment vertical="center"/>
    </xf>
    <xf numFmtId="164" fontId="4" fillId="0" borderId="2" xfId="1" applyNumberFormat="1" applyFont="1" applyFill="1" applyBorder="1"/>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4" fillId="2" borderId="2" xfId="0" applyFont="1" applyFill="1" applyBorder="1"/>
    <xf numFmtId="8" fontId="4" fillId="2" borderId="2" xfId="0" applyNumberFormat="1" applyFont="1" applyFill="1" applyBorder="1"/>
    <xf numFmtId="164" fontId="4" fillId="2" borderId="2" xfId="1" applyNumberFormat="1" applyFont="1" applyFill="1" applyBorder="1"/>
    <xf numFmtId="0" fontId="12" fillId="2" borderId="2" xfId="0" applyFont="1" applyFill="1" applyBorder="1"/>
    <xf numFmtId="164" fontId="12" fillId="2" borderId="2" xfId="0" applyNumberFormat="1" applyFont="1" applyFill="1" applyBorder="1"/>
    <xf numFmtId="0" fontId="4" fillId="0" borderId="2" xfId="0" applyFont="1" applyBorder="1" applyAlignment="1">
      <alignment horizontal="left" indent="1"/>
    </xf>
    <xf numFmtId="0" fontId="3" fillId="2" borderId="2" xfId="0" applyFont="1" applyFill="1" applyBorder="1"/>
    <xf numFmtId="3" fontId="3" fillId="2" borderId="2" xfId="0" applyNumberFormat="1" applyFont="1" applyFill="1" applyBorder="1"/>
    <xf numFmtId="6" fontId="3" fillId="2" borderId="2" xfId="0" applyNumberFormat="1" applyFont="1" applyFill="1" applyBorder="1"/>
    <xf numFmtId="0" fontId="4" fillId="0" borderId="6" xfId="0" applyFont="1" applyBorder="1"/>
    <xf numFmtId="3" fontId="4" fillId="0" borderId="0" xfId="0" applyNumberFormat="1" applyFont="1"/>
    <xf numFmtId="166" fontId="4" fillId="2" borderId="2" xfId="0" applyNumberFormat="1" applyFont="1" applyFill="1" applyBorder="1"/>
    <xf numFmtId="164" fontId="4" fillId="2" borderId="2" xfId="1" applyNumberFormat="1" applyFont="1" applyFill="1" applyBorder="1" applyAlignment="1"/>
    <xf numFmtId="8" fontId="12" fillId="2" borderId="2" xfId="0" applyNumberFormat="1" applyFont="1" applyFill="1" applyBorder="1"/>
    <xf numFmtId="0" fontId="13" fillId="12" borderId="0" xfId="0" applyFont="1" applyFill="1" applyAlignment="1">
      <alignment horizontal="center" vertical="center"/>
    </xf>
    <xf numFmtId="0" fontId="14" fillId="2" borderId="2" xfId="0" applyFont="1" applyFill="1" applyBorder="1"/>
    <xf numFmtId="167" fontId="12" fillId="2" borderId="2" xfId="0" applyNumberFormat="1" applyFont="1" applyFill="1" applyBorder="1"/>
    <xf numFmtId="4" fontId="12" fillId="2" borderId="2" xfId="0" applyNumberFormat="1" applyFont="1" applyFill="1" applyBorder="1"/>
    <xf numFmtId="0" fontId="3" fillId="8" borderId="3" xfId="0" applyFont="1" applyFill="1" applyBorder="1"/>
    <xf numFmtId="0" fontId="3" fillId="8" borderId="4" xfId="0" applyFont="1" applyFill="1" applyBorder="1"/>
    <xf numFmtId="0" fontId="3" fillId="0" borderId="0" xfId="0" applyFont="1" applyAlignment="1">
      <alignment horizontal="center" vertical="center" wrapText="1"/>
    </xf>
    <xf numFmtId="0" fontId="3" fillId="3" borderId="0" xfId="0" applyFont="1" applyFill="1" applyAlignment="1">
      <alignment horizontal="center" vertical="center" wrapText="1"/>
    </xf>
    <xf numFmtId="6" fontId="4" fillId="0" borderId="0" xfId="0" applyNumberFormat="1" applyFont="1"/>
    <xf numFmtId="6" fontId="3" fillId="8" borderId="0" xfId="0" applyNumberFormat="1" applyFont="1" applyFill="1"/>
    <xf numFmtId="6" fontId="3" fillId="4" borderId="0" xfId="0" applyNumberFormat="1" applyFont="1" applyFill="1"/>
    <xf numFmtId="0" fontId="3" fillId="11" borderId="0" xfId="0" applyFont="1" applyFill="1" applyAlignment="1">
      <alignment horizontal="center" vertical="center" wrapText="1"/>
    </xf>
    <xf numFmtId="6" fontId="3" fillId="11" borderId="0" xfId="0" applyNumberFormat="1" applyFont="1" applyFill="1"/>
    <xf numFmtId="0" fontId="3" fillId="4" borderId="1" xfId="0" applyFont="1" applyFill="1" applyBorder="1"/>
    <xf numFmtId="3" fontId="4" fillId="0" borderId="2" xfId="0" applyNumberFormat="1" applyFont="1" applyBorder="1" applyAlignment="1">
      <alignment horizontal="center" vertical="center"/>
    </xf>
    <xf numFmtId="3" fontId="4" fillId="0" borderId="3" xfId="0" applyNumberFormat="1" applyFont="1" applyBorder="1" applyAlignment="1">
      <alignment horizontal="center"/>
    </xf>
    <xf numFmtId="3" fontId="4" fillId="11" borderId="0" xfId="0" applyNumberFormat="1" applyFont="1" applyFill="1" applyAlignment="1">
      <alignment horizontal="center"/>
    </xf>
    <xf numFmtId="3" fontId="4" fillId="11" borderId="0" xfId="0" applyNumberFormat="1" applyFont="1" applyFill="1"/>
    <xf numFmtId="6" fontId="4" fillId="11" borderId="0" xfId="0" applyNumberFormat="1" applyFont="1" applyFill="1"/>
    <xf numFmtId="3" fontId="3" fillId="13" borderId="2" xfId="0" applyNumberFormat="1" applyFont="1" applyFill="1" applyBorder="1" applyAlignment="1">
      <alignment horizontal="center"/>
    </xf>
    <xf numFmtId="3" fontId="3" fillId="11" borderId="0" xfId="0" applyNumberFormat="1" applyFont="1" applyFill="1" applyAlignment="1">
      <alignment horizontal="center"/>
    </xf>
    <xf numFmtId="3" fontId="3" fillId="13" borderId="2" xfId="0" applyNumberFormat="1" applyFont="1" applyFill="1" applyBorder="1"/>
    <xf numFmtId="3" fontId="3" fillId="11" borderId="0" xfId="0" applyNumberFormat="1" applyFont="1" applyFill="1"/>
    <xf numFmtId="0" fontId="16" fillId="11" borderId="0" xfId="0" applyFont="1" applyFill="1"/>
    <xf numFmtId="6" fontId="3" fillId="0" borderId="2" xfId="0" applyNumberFormat="1" applyFont="1" applyBorder="1"/>
    <xf numFmtId="0" fontId="2" fillId="0" borderId="2" xfId="0" applyFont="1" applyBorder="1" applyAlignment="1">
      <alignment horizontal="right" vertical="center"/>
    </xf>
    <xf numFmtId="8" fontId="2" fillId="0" borderId="2" xfId="0" applyNumberFormat="1" applyFont="1" applyBorder="1" applyAlignment="1">
      <alignment horizontal="center" vertical="center" wrapText="1"/>
    </xf>
    <xf numFmtId="164" fontId="2" fillId="0" borderId="2" xfId="1" applyNumberFormat="1" applyFont="1" applyBorder="1" applyAlignment="1">
      <alignment horizontal="center" vertical="center" wrapText="1"/>
    </xf>
    <xf numFmtId="0" fontId="4" fillId="14" borderId="2" xfId="0" applyFont="1" applyFill="1" applyBorder="1"/>
    <xf numFmtId="164" fontId="4" fillId="14" borderId="2" xfId="1" applyNumberFormat="1" applyFont="1" applyFill="1" applyBorder="1"/>
    <xf numFmtId="8" fontId="4" fillId="14" borderId="2" xfId="0" applyNumberFormat="1" applyFont="1" applyFill="1" applyBorder="1"/>
    <xf numFmtId="0" fontId="5" fillId="15" borderId="2" xfId="0" applyFont="1" applyFill="1" applyBorder="1"/>
    <xf numFmtId="0" fontId="4" fillId="15" borderId="2" xfId="0" applyFont="1" applyFill="1" applyBorder="1"/>
    <xf numFmtId="166" fontId="4" fillId="15" borderId="2" xfId="0" applyNumberFormat="1" applyFont="1" applyFill="1" applyBorder="1"/>
    <xf numFmtId="164" fontId="4" fillId="15" borderId="2" xfId="1" applyNumberFormat="1" applyFont="1" applyFill="1" applyBorder="1" applyAlignment="1"/>
    <xf numFmtId="164" fontId="4" fillId="15" borderId="2" xfId="1" applyNumberFormat="1" applyFont="1" applyFill="1" applyBorder="1"/>
    <xf numFmtId="0" fontId="4" fillId="15" borderId="2" xfId="0" applyFont="1" applyFill="1" applyBorder="1" applyAlignment="1">
      <alignment wrapText="1"/>
    </xf>
    <xf numFmtId="8" fontId="4" fillId="15" borderId="2" xfId="0" applyNumberFormat="1" applyFont="1" applyFill="1" applyBorder="1"/>
    <xf numFmtId="0" fontId="2" fillId="0" borderId="2" xfId="0" applyFont="1" applyBorder="1" applyAlignment="1">
      <alignment vertical="center" wrapText="1"/>
    </xf>
    <xf numFmtId="6" fontId="2" fillId="0" borderId="2" xfId="0" applyNumberFormat="1" applyFont="1" applyBorder="1" applyAlignment="1">
      <alignment horizontal="center" vertical="center" wrapText="1"/>
    </xf>
    <xf numFmtId="8" fontId="3" fillId="8" borderId="4" xfId="0" applyNumberFormat="1" applyFont="1" applyFill="1" applyBorder="1"/>
    <xf numFmtId="0" fontId="4" fillId="15" borderId="4" xfId="0" applyFont="1" applyFill="1" applyBorder="1"/>
    <xf numFmtId="8" fontId="4" fillId="15" borderId="4" xfId="0" applyNumberFormat="1" applyFont="1" applyFill="1" applyBorder="1"/>
    <xf numFmtId="164" fontId="4" fillId="15" borderId="4" xfId="1" applyNumberFormat="1" applyFont="1" applyFill="1" applyBorder="1"/>
    <xf numFmtId="0" fontId="11" fillId="16" borderId="2" xfId="0" applyFont="1" applyFill="1" applyBorder="1"/>
    <xf numFmtId="0" fontId="12" fillId="16" borderId="2" xfId="0" applyFont="1" applyFill="1" applyBorder="1"/>
    <xf numFmtId="8" fontId="12" fillId="16" borderId="2" xfId="0" applyNumberFormat="1" applyFont="1" applyFill="1" applyBorder="1"/>
    <xf numFmtId="9" fontId="4" fillId="15" borderId="2" xfId="0" applyNumberFormat="1" applyFont="1" applyFill="1" applyBorder="1"/>
    <xf numFmtId="8" fontId="4" fillId="0" borderId="0" xfId="0" applyNumberFormat="1" applyFont="1"/>
    <xf numFmtId="0" fontId="21" fillId="15" borderId="0" xfId="3" applyFont="1" applyFill="1"/>
    <xf numFmtId="0" fontId="4" fillId="11" borderId="0" xfId="0" applyFont="1" applyFill="1"/>
    <xf numFmtId="8" fontId="4" fillId="11" borderId="0" xfId="0" applyNumberFormat="1" applyFont="1" applyFill="1"/>
    <xf numFmtId="0" fontId="4" fillId="15" borderId="3" xfId="0" applyFont="1" applyFill="1" applyBorder="1"/>
    <xf numFmtId="0" fontId="18" fillId="15" borderId="2" xfId="0" applyFont="1" applyFill="1" applyBorder="1"/>
    <xf numFmtId="8" fontId="18" fillId="15" borderId="2" xfId="0" applyNumberFormat="1" applyFont="1" applyFill="1" applyBorder="1" applyAlignment="1">
      <alignment wrapText="1"/>
    </xf>
    <xf numFmtId="0" fontId="22" fillId="15" borderId="3" xfId="0" applyFont="1" applyFill="1" applyBorder="1"/>
    <xf numFmtId="0" fontId="4" fillId="15" borderId="0" xfId="0" applyFont="1" applyFill="1"/>
    <xf numFmtId="0" fontId="10" fillId="0" borderId="5" xfId="0" applyFont="1" applyBorder="1" applyAlignment="1">
      <alignment horizontal="center" vertical="center" wrapText="1"/>
    </xf>
    <xf numFmtId="0" fontId="23" fillId="0" borderId="2"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xf>
    <xf numFmtId="0" fontId="10" fillId="0" borderId="2" xfId="0" applyFont="1" applyBorder="1" applyAlignment="1">
      <alignment horizontal="center" vertical="center" wrapText="1"/>
    </xf>
    <xf numFmtId="0" fontId="10" fillId="0" borderId="2" xfId="0" applyFont="1" applyBorder="1" applyAlignment="1">
      <alignment horizontal="center"/>
    </xf>
    <xf numFmtId="0" fontId="18" fillId="0" borderId="2" xfId="0" applyFont="1" applyBorder="1" applyAlignment="1">
      <alignment horizontal="center" vertical="center" wrapText="1"/>
    </xf>
    <xf numFmtId="8" fontId="18"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2" xfId="0" quotePrefix="1" applyFont="1" applyBorder="1" applyAlignment="1">
      <alignment horizontal="center" vertical="center" wrapText="1"/>
    </xf>
    <xf numFmtId="0" fontId="10" fillId="0" borderId="2" xfId="0" applyFont="1" applyBorder="1" applyAlignment="1">
      <alignment vertical="center" wrapText="1"/>
    </xf>
    <xf numFmtId="0" fontId="10" fillId="0" borderId="5" xfId="0" applyFont="1" applyBorder="1" applyAlignment="1">
      <alignment horizontal="center" vertical="center"/>
    </xf>
    <xf numFmtId="0" fontId="23" fillId="4" borderId="2" xfId="0" applyFont="1" applyFill="1" applyBorder="1" applyAlignment="1">
      <alignment horizontal="center" vertical="center" wrapText="1"/>
    </xf>
    <xf numFmtId="0" fontId="23" fillId="10" borderId="2" xfId="0" applyFont="1" applyFill="1" applyBorder="1" applyAlignment="1">
      <alignment horizontal="center" vertical="center" wrapText="1"/>
    </xf>
    <xf numFmtId="0" fontId="23" fillId="10" borderId="2" xfId="0" applyFont="1" applyFill="1" applyBorder="1" applyAlignment="1">
      <alignment vertical="center" wrapText="1"/>
    </xf>
    <xf numFmtId="0" fontId="23" fillId="2" borderId="2" xfId="0" applyFont="1" applyFill="1" applyBorder="1" applyAlignment="1">
      <alignment horizontal="center" vertical="center" wrapText="1"/>
    </xf>
    <xf numFmtId="0" fontId="21" fillId="14" borderId="0" xfId="3" applyFont="1" applyFill="1"/>
    <xf numFmtId="168" fontId="4" fillId="15" borderId="2" xfId="0" applyNumberFormat="1" applyFont="1" applyFill="1" applyBorder="1"/>
    <xf numFmtId="3" fontId="8" fillId="0" borderId="2" xfId="0" quotePrefix="1" applyNumberFormat="1" applyFont="1" applyBorder="1" applyAlignment="1">
      <alignment horizontal="center" vertical="center" wrapText="1"/>
    </xf>
    <xf numFmtId="0" fontId="17" fillId="5" borderId="2" xfId="0" applyFont="1" applyFill="1" applyBorder="1"/>
    <xf numFmtId="0" fontId="4" fillId="5" borderId="2" xfId="0" applyFont="1" applyFill="1" applyBorder="1" applyAlignment="1">
      <alignment wrapText="1"/>
    </xf>
    <xf numFmtId="0" fontId="4" fillId="5" borderId="2" xfId="0" applyFont="1" applyFill="1" applyBorder="1"/>
    <xf numFmtId="8" fontId="4" fillId="5" borderId="2" xfId="0" applyNumberFormat="1" applyFont="1" applyFill="1" applyBorder="1"/>
    <xf numFmtId="164" fontId="4" fillId="5" borderId="2" xfId="1" applyNumberFormat="1" applyFont="1" applyFill="1" applyBorder="1"/>
    <xf numFmtId="0" fontId="17" fillId="5" borderId="2" xfId="0" applyFont="1" applyFill="1" applyBorder="1" applyAlignment="1">
      <alignment vertical="center"/>
    </xf>
    <xf numFmtId="0" fontId="5" fillId="5" borderId="2" xfId="0" applyFont="1" applyFill="1" applyBorder="1" applyAlignment="1">
      <alignment vertical="center" wrapText="1"/>
    </xf>
    <xf numFmtId="0" fontId="4" fillId="5" borderId="2" xfId="0" applyFont="1" applyFill="1" applyBorder="1" applyAlignment="1">
      <alignment vertical="center"/>
    </xf>
    <xf numFmtId="8" fontId="4" fillId="5" borderId="2" xfId="0" applyNumberFormat="1" applyFont="1" applyFill="1" applyBorder="1" applyAlignment="1">
      <alignment vertical="center"/>
    </xf>
    <xf numFmtId="164" fontId="4" fillId="5" borderId="2" xfId="1" applyNumberFormat="1" applyFont="1" applyFill="1" applyBorder="1" applyAlignment="1">
      <alignment vertical="center"/>
    </xf>
    <xf numFmtId="0" fontId="19" fillId="3" borderId="0" xfId="0" applyFont="1" applyFill="1" applyAlignment="1">
      <alignment vertical="center" wrapText="1"/>
    </xf>
    <xf numFmtId="3" fontId="3" fillId="4" borderId="2" xfId="0" applyNumberFormat="1" applyFont="1" applyFill="1" applyBorder="1" applyAlignment="1">
      <alignment horizontal="center" vertical="center" wrapText="1"/>
    </xf>
    <xf numFmtId="3" fontId="3" fillId="8" borderId="2" xfId="0" applyNumberFormat="1" applyFont="1" applyFill="1" applyBorder="1" applyAlignment="1">
      <alignment horizontal="center" vertical="center" wrapText="1"/>
    </xf>
    <xf numFmtId="3" fontId="3" fillId="10" borderId="2" xfId="0" applyNumberFormat="1" applyFont="1" applyFill="1" applyBorder="1" applyAlignment="1">
      <alignment horizontal="center" vertical="center" wrapText="1"/>
    </xf>
    <xf numFmtId="0" fontId="7" fillId="17" borderId="2" xfId="0" applyFont="1" applyFill="1" applyBorder="1" applyAlignment="1">
      <alignment horizontal="center" vertical="center" wrapText="1"/>
    </xf>
    <xf numFmtId="0" fontId="3" fillId="17" borderId="2" xfId="0" applyFont="1" applyFill="1" applyBorder="1" applyAlignment="1">
      <alignment horizontal="center" vertical="center" wrapText="1"/>
    </xf>
    <xf numFmtId="3" fontId="3" fillId="17" borderId="2" xfId="0" applyNumberFormat="1" applyFont="1" applyFill="1" applyBorder="1" applyAlignment="1">
      <alignment horizontal="center" vertical="center" wrapText="1"/>
    </xf>
    <xf numFmtId="167" fontId="4" fillId="0" borderId="2" xfId="0" applyNumberFormat="1" applyFont="1" applyBorder="1"/>
    <xf numFmtId="165" fontId="7" fillId="17" borderId="2" xfId="2" applyNumberFormat="1" applyFont="1" applyFill="1" applyBorder="1" applyAlignment="1">
      <alignment horizontal="center" vertical="center" wrapText="1"/>
    </xf>
    <xf numFmtId="165" fontId="7" fillId="2" borderId="2" xfId="2" applyNumberFormat="1" applyFont="1" applyFill="1" applyBorder="1" applyAlignment="1">
      <alignment horizontal="center" vertical="center" wrapText="1"/>
    </xf>
    <xf numFmtId="0" fontId="8" fillId="0" borderId="2" xfId="0" applyFont="1" applyBorder="1"/>
    <xf numFmtId="0" fontId="19" fillId="3" borderId="7" xfId="0" applyFont="1" applyFill="1" applyBorder="1" applyAlignment="1">
      <alignment vertical="center" wrapText="1"/>
    </xf>
    <xf numFmtId="0" fontId="19" fillId="3" borderId="8" xfId="0" applyFont="1" applyFill="1" applyBorder="1" applyAlignment="1">
      <alignment vertical="center" wrapText="1"/>
    </xf>
    <xf numFmtId="0" fontId="26" fillId="0" borderId="0" xfId="0" applyFont="1"/>
    <xf numFmtId="16" fontId="8" fillId="0" borderId="2" xfId="0" quotePrefix="1" applyNumberFormat="1" applyFont="1" applyBorder="1" applyAlignment="1">
      <alignment horizontal="center" vertical="center"/>
    </xf>
    <xf numFmtId="0" fontId="8" fillId="18" borderId="2" xfId="0" applyFont="1" applyFill="1" applyBorder="1" applyAlignment="1">
      <alignment horizontal="center" vertical="center" wrapText="1"/>
    </xf>
    <xf numFmtId="0" fontId="2" fillId="11" borderId="0" xfId="0" applyFont="1" applyFill="1" applyAlignment="1">
      <alignment vertical="center"/>
    </xf>
    <xf numFmtId="0" fontId="2" fillId="0" borderId="0" xfId="0" applyFont="1" applyAlignment="1">
      <alignment vertical="center"/>
    </xf>
    <xf numFmtId="0" fontId="0" fillId="0" borderId="2" xfId="0" applyBorder="1" applyAlignment="1">
      <alignment horizontal="left" wrapText="1"/>
    </xf>
    <xf numFmtId="0" fontId="0" fillId="11" borderId="0" xfId="0" applyFill="1" applyAlignment="1">
      <alignment wrapText="1"/>
    </xf>
    <xf numFmtId="0" fontId="24" fillId="0" borderId="2" xfId="0" applyFont="1" applyBorder="1" applyAlignment="1">
      <alignment wrapText="1"/>
    </xf>
    <xf numFmtId="0" fontId="17" fillId="0" borderId="2" xfId="0" applyFont="1" applyBorder="1" applyAlignment="1">
      <alignment wrapText="1"/>
    </xf>
    <xf numFmtId="0" fontId="24" fillId="0" borderId="2" xfId="0" applyFont="1" applyBorder="1" applyAlignment="1">
      <alignment vertical="center" wrapText="1"/>
    </xf>
    <xf numFmtId="0" fontId="17" fillId="0" borderId="2" xfId="0" applyFont="1" applyBorder="1" applyAlignment="1">
      <alignment vertical="center" wrapText="1"/>
    </xf>
    <xf numFmtId="0" fontId="17" fillId="6" borderId="2" xfId="0" applyFont="1" applyFill="1" applyBorder="1" applyAlignment="1">
      <alignment vertical="center"/>
    </xf>
    <xf numFmtId="0" fontId="5" fillId="6" borderId="2" xfId="0" applyFont="1" applyFill="1" applyBorder="1" applyAlignment="1">
      <alignment vertical="center" wrapText="1"/>
    </xf>
    <xf numFmtId="0" fontId="4" fillId="6" borderId="2" xfId="0" applyFont="1" applyFill="1" applyBorder="1" applyAlignment="1">
      <alignment vertical="center"/>
    </xf>
    <xf numFmtId="8" fontId="4" fillId="6" borderId="2" xfId="0" applyNumberFormat="1" applyFont="1" applyFill="1" applyBorder="1" applyAlignment="1">
      <alignment vertical="center"/>
    </xf>
    <xf numFmtId="164" fontId="4" fillId="6" borderId="2" xfId="1" applyNumberFormat="1" applyFont="1" applyFill="1" applyBorder="1" applyAlignment="1">
      <alignment vertical="center"/>
    </xf>
    <xf numFmtId="0" fontId="27" fillId="18" borderId="2" xfId="0" applyFont="1" applyFill="1" applyBorder="1" applyAlignment="1">
      <alignment wrapText="1"/>
    </xf>
    <xf numFmtId="167" fontId="4" fillId="18" borderId="2" xfId="0" applyNumberFormat="1" applyFont="1" applyFill="1" applyBorder="1"/>
    <xf numFmtId="3" fontId="4" fillId="18" borderId="2" xfId="0" applyNumberFormat="1" applyFont="1" applyFill="1" applyBorder="1"/>
    <xf numFmtId="164" fontId="4" fillId="18" borderId="2" xfId="1" applyNumberFormat="1" applyFont="1" applyFill="1" applyBorder="1"/>
    <xf numFmtId="0" fontId="0" fillId="18" borderId="2" xfId="0" applyFill="1" applyBorder="1" applyAlignment="1">
      <alignment horizontal="left" wrapText="1"/>
    </xf>
    <xf numFmtId="0" fontId="27" fillId="18" borderId="2" xfId="0" applyFont="1" applyFill="1" applyBorder="1"/>
    <xf numFmtId="0" fontId="20" fillId="0" borderId="2" xfId="3" applyBorder="1" applyAlignment="1">
      <alignment vertical="center" wrapText="1"/>
    </xf>
    <xf numFmtId="0" fontId="20" fillId="0" borderId="0" xfId="3"/>
    <xf numFmtId="0" fontId="4" fillId="0" borderId="2" xfId="0" applyFont="1" applyBorder="1" applyAlignment="1">
      <alignment horizontal="center" vertical="center"/>
    </xf>
    <xf numFmtId="0" fontId="4" fillId="0" borderId="2" xfId="0" applyFont="1" applyBorder="1" applyAlignment="1">
      <alignment vertical="top" wrapText="1"/>
    </xf>
    <xf numFmtId="0" fontId="28" fillId="0" borderId="2" xfId="0" applyFont="1" applyBorder="1"/>
    <xf numFmtId="0" fontId="28" fillId="0" borderId="2" xfId="0" applyFont="1" applyBorder="1" applyAlignment="1">
      <alignment vertical="center"/>
    </xf>
    <xf numFmtId="0" fontId="28" fillId="0" borderId="2" xfId="0" applyFont="1" applyBorder="1" applyAlignment="1">
      <alignment wrapText="1"/>
    </xf>
    <xf numFmtId="0" fontId="28" fillId="0" borderId="2" xfId="0" applyFont="1" applyBorder="1" applyAlignment="1">
      <alignment vertical="center" wrapText="1"/>
    </xf>
    <xf numFmtId="0" fontId="20" fillId="0" borderId="2" xfId="3" applyBorder="1" applyAlignment="1">
      <alignment vertical="center"/>
    </xf>
    <xf numFmtId="0" fontId="6" fillId="7" borderId="3" xfId="0" applyFont="1" applyFill="1" applyBorder="1" applyAlignment="1">
      <alignment horizontal="right"/>
    </xf>
    <xf numFmtId="0" fontId="0" fillId="0" borderId="0" xfId="0" applyAlignment="1">
      <alignment horizontal="left" wrapText="1"/>
    </xf>
    <xf numFmtId="0" fontId="29" fillId="0" borderId="0" xfId="0" applyFont="1" applyAlignment="1">
      <alignment horizontal="right"/>
    </xf>
    <xf numFmtId="0" fontId="18" fillId="0" borderId="0" xfId="4" applyAlignment="1">
      <alignment horizontal="left" vertical="center" wrapText="1"/>
    </xf>
    <xf numFmtId="0" fontId="6" fillId="7" borderId="3" xfId="0" applyFont="1" applyFill="1" applyBorder="1"/>
    <xf numFmtId="0" fontId="6" fillId="7" borderId="4" xfId="0" applyFont="1" applyFill="1" applyBorder="1"/>
    <xf numFmtId="0" fontId="6" fillId="7" borderId="1" xfId="0" applyFont="1" applyFill="1" applyBorder="1"/>
    <xf numFmtId="0" fontId="18" fillId="0" borderId="0" xfId="4" applyAlignment="1">
      <alignment horizontal="left" vertical="center"/>
    </xf>
    <xf numFmtId="0" fontId="2" fillId="3" borderId="2" xfId="4" applyFont="1" applyFill="1" applyBorder="1" applyAlignment="1">
      <alignment horizontal="center" vertical="center" wrapText="1"/>
    </xf>
    <xf numFmtId="0" fontId="6" fillId="7" borderId="2" xfId="0" applyFont="1" applyFill="1" applyBorder="1"/>
    <xf numFmtId="0" fontId="2" fillId="3" borderId="2" xfId="0" applyFont="1" applyFill="1" applyBorder="1" applyAlignment="1">
      <alignment horizontal="center" vertical="center"/>
    </xf>
    <xf numFmtId="0" fontId="8" fillId="17" borderId="2" xfId="0" applyFont="1" applyFill="1" applyBorder="1" applyAlignment="1">
      <alignment horizontal="center" vertical="center"/>
    </xf>
    <xf numFmtId="8" fontId="18" fillId="3" borderId="2" xfId="0" applyNumberFormat="1" applyFont="1" applyFill="1" applyBorder="1" applyAlignment="1">
      <alignment wrapText="1"/>
    </xf>
    <xf numFmtId="8" fontId="4" fillId="3" borderId="2" xfId="0" applyNumberFormat="1" applyFont="1" applyFill="1" applyBorder="1"/>
    <xf numFmtId="8" fontId="18" fillId="3" borderId="1" xfId="0" applyNumberFormat="1" applyFont="1" applyFill="1" applyBorder="1" applyAlignment="1">
      <alignment wrapText="1"/>
    </xf>
    <xf numFmtId="167" fontId="4" fillId="3" borderId="2" xfId="0" applyNumberFormat="1" applyFont="1" applyFill="1" applyBorder="1"/>
    <xf numFmtId="0" fontId="4" fillId="20" borderId="2" xfId="0" applyFont="1" applyFill="1" applyBorder="1" applyAlignment="1">
      <alignment wrapText="1"/>
    </xf>
    <xf numFmtId="0" fontId="2" fillId="19" borderId="3" xfId="0" applyFont="1" applyFill="1" applyBorder="1" applyAlignment="1">
      <alignment horizontal="center" vertical="center"/>
    </xf>
    <xf numFmtId="0" fontId="2" fillId="19" borderId="4" xfId="0" applyFont="1" applyFill="1" applyBorder="1" applyAlignment="1">
      <alignment horizontal="center" vertical="center"/>
    </xf>
    <xf numFmtId="0" fontId="2" fillId="19" borderId="1" xfId="0" applyFont="1" applyFill="1" applyBorder="1" applyAlignment="1">
      <alignment horizontal="center" vertical="center"/>
    </xf>
    <xf numFmtId="0" fontId="19" fillId="3" borderId="7" xfId="0" applyFont="1" applyFill="1" applyBorder="1" applyAlignment="1">
      <alignment vertical="center" wrapText="1"/>
    </xf>
    <xf numFmtId="0" fontId="19" fillId="3" borderId="8" xfId="0" applyFont="1" applyFill="1" applyBorder="1" applyAlignment="1">
      <alignment vertical="center" wrapText="1"/>
    </xf>
    <xf numFmtId="0" fontId="17" fillId="3" borderId="3" xfId="0" applyFont="1" applyFill="1" applyBorder="1" applyAlignment="1">
      <alignment horizontal="left"/>
    </xf>
    <xf numFmtId="0" fontId="17" fillId="3" borderId="1" xfId="0" applyFont="1" applyFill="1" applyBorder="1" applyAlignment="1">
      <alignment horizontal="left"/>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1" xfId="0" applyFont="1" applyFill="1" applyBorder="1" applyAlignment="1">
      <alignment horizontal="center" vertical="center" wrapText="1"/>
    </xf>
  </cellXfs>
  <cellStyles count="5">
    <cellStyle name="Comma" xfId="2" builtinId="3"/>
    <cellStyle name="Hyperlink" xfId="3" builtinId="8"/>
    <cellStyle name="Normal" xfId="0" builtinId="0"/>
    <cellStyle name="Normal 2" xfId="4" xr:uid="{C35535D8-5ADA-400E-9A02-6E79671447E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25D2E-0BCF-4093-BF17-656F83DA0754}">
  <dimension ref="A1:U101"/>
  <sheetViews>
    <sheetView workbookViewId="0">
      <pane xSplit="4" ySplit="2" topLeftCell="E3" activePane="bottomRight" state="frozen"/>
      <selection activeCell="B3" sqref="B3"/>
      <selection pane="topRight" activeCell="B3" sqref="B3"/>
      <selection pane="bottomLeft" activeCell="B3" sqref="B3"/>
      <selection pane="bottomRight" activeCell="B3" sqref="B3"/>
    </sheetView>
  </sheetViews>
  <sheetFormatPr defaultColWidth="12.6640625" defaultRowHeight="14.25" x14ac:dyDescent="0.45"/>
  <cols>
    <col min="1" max="1" width="12.53125" bestFit="1" customWidth="1"/>
    <col min="2" max="2" width="37.1328125" customWidth="1"/>
    <col min="6" max="15" width="12.6640625" customWidth="1"/>
    <col min="16" max="16" width="13.6640625" customWidth="1"/>
    <col min="17" max="17" width="2.6640625" customWidth="1"/>
    <col min="18" max="18" width="12.6640625" customWidth="1"/>
    <col min="19" max="19" width="2.6640625" customWidth="1"/>
    <col min="20" max="21" width="12.6640625" customWidth="1"/>
  </cols>
  <sheetData>
    <row r="1" spans="1:21" x14ac:dyDescent="0.45">
      <c r="F1" s="37" t="s">
        <v>67</v>
      </c>
      <c r="G1" s="37" t="s">
        <v>68</v>
      </c>
      <c r="H1" s="37" t="s">
        <v>69</v>
      </c>
      <c r="I1" s="37" t="s">
        <v>70</v>
      </c>
      <c r="J1" s="37" t="s">
        <v>71</v>
      </c>
      <c r="K1" s="37" t="s">
        <v>262</v>
      </c>
      <c r="L1" s="37" t="s">
        <v>263</v>
      </c>
      <c r="M1" s="37" t="s">
        <v>264</v>
      </c>
      <c r="N1" s="37" t="s">
        <v>265</v>
      </c>
      <c r="O1" s="37" t="s">
        <v>266</v>
      </c>
      <c r="P1" s="37"/>
      <c r="Q1" s="90"/>
      <c r="R1" s="85"/>
      <c r="S1" s="90"/>
      <c r="T1" s="85"/>
      <c r="U1" s="85"/>
    </row>
    <row r="2" spans="1:21" ht="41.65" x14ac:dyDescent="0.45">
      <c r="A2" s="10" t="s">
        <v>117</v>
      </c>
      <c r="B2" s="10" t="s">
        <v>120</v>
      </c>
      <c r="C2" s="10" t="s">
        <v>269</v>
      </c>
      <c r="D2" s="10" t="s">
        <v>270</v>
      </c>
      <c r="E2" s="10" t="s">
        <v>259</v>
      </c>
      <c r="F2" s="10">
        <v>2024</v>
      </c>
      <c r="G2" s="10">
        <v>2025</v>
      </c>
      <c r="H2" s="10">
        <v>2026</v>
      </c>
      <c r="I2" s="10">
        <v>2027</v>
      </c>
      <c r="J2" s="10">
        <v>2028</v>
      </c>
      <c r="K2" s="10">
        <v>2029</v>
      </c>
      <c r="L2" s="10">
        <v>2030</v>
      </c>
      <c r="M2" s="10">
        <v>2031</v>
      </c>
      <c r="N2" s="10">
        <v>2032</v>
      </c>
      <c r="O2" s="10">
        <v>2033</v>
      </c>
      <c r="P2" s="10" t="s">
        <v>260</v>
      </c>
      <c r="Q2" s="90"/>
      <c r="R2" s="10" t="s">
        <v>261</v>
      </c>
      <c r="S2" s="90"/>
      <c r="T2" s="10" t="s">
        <v>257</v>
      </c>
      <c r="U2" s="10" t="s">
        <v>258</v>
      </c>
    </row>
    <row r="3" spans="1:21" x14ac:dyDescent="0.45">
      <c r="A3" s="2" t="s">
        <v>0</v>
      </c>
      <c r="B3" s="2" t="e">
        <f>Specifications_Quantities!#REF!</f>
        <v>#REF!</v>
      </c>
      <c r="C3" s="38">
        <f>'Selected Costs'!$H$11</f>
        <v>17965.439999999999</v>
      </c>
      <c r="D3" s="38">
        <f>'Selected Costs'!$H$15</f>
        <v>0</v>
      </c>
      <c r="E3" s="93">
        <v>7</v>
      </c>
      <c r="F3" s="39" t="e">
        <f>Specifications_Quantities!#REF!</f>
        <v>#REF!</v>
      </c>
      <c r="G3" s="39" t="e">
        <f>Specifications_Quantities!#REF!</f>
        <v>#REF!</v>
      </c>
      <c r="H3" s="39" t="e">
        <f>Specifications_Quantities!#REF!</f>
        <v>#REF!</v>
      </c>
      <c r="I3" s="39" t="e">
        <f>Specifications_Quantities!#REF!</f>
        <v>#REF!</v>
      </c>
      <c r="J3" s="39" t="e">
        <f>Specifications_Quantities!#REF!</f>
        <v>#REF!</v>
      </c>
      <c r="K3" s="39" t="s">
        <v>39</v>
      </c>
      <c r="L3" s="39" t="s">
        <v>39</v>
      </c>
      <c r="M3" s="39" t="s">
        <v>39</v>
      </c>
      <c r="N3" s="39" t="s">
        <v>39</v>
      </c>
      <c r="O3" s="94" t="s">
        <v>39</v>
      </c>
      <c r="P3" s="98"/>
      <c r="Q3" s="99"/>
      <c r="R3" s="98"/>
      <c r="S3" s="95"/>
      <c r="T3" s="38">
        <f>'Selected Costs'!$C$11</f>
        <v>59688</v>
      </c>
      <c r="U3" s="38">
        <f>'Selected Costs'!$C$15</f>
        <v>0</v>
      </c>
    </row>
    <row r="4" spans="1:21" x14ac:dyDescent="0.45">
      <c r="A4" s="2" t="s">
        <v>0</v>
      </c>
      <c r="B4" s="2" t="e">
        <f>Specifications_Quantities!#REF!</f>
        <v>#REF!</v>
      </c>
      <c r="C4" s="38">
        <f>'Selected Costs'!$H$25</f>
        <v>5343.5</v>
      </c>
      <c r="D4" s="38">
        <f>'Selected Costs'!$H$29</f>
        <v>0</v>
      </c>
      <c r="E4" s="93">
        <v>7</v>
      </c>
      <c r="F4" s="40" t="e">
        <f>Specifications_Quantities!#REF!</f>
        <v>#REF!</v>
      </c>
      <c r="G4" s="40" t="e">
        <f>Specifications_Quantities!#REF!</f>
        <v>#REF!</v>
      </c>
      <c r="H4" s="40" t="e">
        <f>Specifications_Quantities!#REF!</f>
        <v>#REF!</v>
      </c>
      <c r="I4" s="40" t="e">
        <f>Specifications_Quantities!#REF!</f>
        <v>#REF!</v>
      </c>
      <c r="J4" s="40" t="e">
        <f>Specifications_Quantities!#REF!</f>
        <v>#REF!</v>
      </c>
      <c r="K4" s="40">
        <v>0</v>
      </c>
      <c r="L4" s="40">
        <v>0</v>
      </c>
      <c r="M4" s="40" t="e">
        <f>F4</f>
        <v>#REF!</v>
      </c>
      <c r="N4" s="40" t="e">
        <f t="shared" ref="N4:O9" si="0">G4</f>
        <v>#REF!</v>
      </c>
      <c r="O4" s="40" t="e">
        <f t="shared" si="0"/>
        <v>#REF!</v>
      </c>
      <c r="P4" s="100"/>
      <c r="Q4" s="101"/>
      <c r="R4" s="100"/>
      <c r="S4" s="96"/>
      <c r="T4" s="38">
        <f>'Selected Costs'!$C$25</f>
        <v>22373</v>
      </c>
      <c r="U4" s="38">
        <f>'Selected Costs'!$C$29</f>
        <v>0</v>
      </c>
    </row>
    <row r="5" spans="1:21" x14ac:dyDescent="0.45">
      <c r="A5" s="2" t="s">
        <v>0</v>
      </c>
      <c r="B5" s="2" t="e">
        <f>Specifications_Quantities!#REF!</f>
        <v>#REF!</v>
      </c>
      <c r="C5" s="38">
        <f>'Selected Costs'!$H$40</f>
        <v>6958.46</v>
      </c>
      <c r="D5" s="38">
        <f>'Selected Costs'!$H$44</f>
        <v>0</v>
      </c>
      <c r="E5" s="93">
        <v>7</v>
      </c>
      <c r="F5" s="40" t="e">
        <f>Specifications_Quantities!#REF!</f>
        <v>#REF!</v>
      </c>
      <c r="G5" s="40" t="e">
        <f>Specifications_Quantities!#REF!</f>
        <v>#REF!</v>
      </c>
      <c r="H5" s="40" t="e">
        <f>Specifications_Quantities!#REF!</f>
        <v>#REF!</v>
      </c>
      <c r="I5" s="40" t="e">
        <f>Specifications_Quantities!#REF!</f>
        <v>#REF!</v>
      </c>
      <c r="J5" s="40" t="e">
        <f>Specifications_Quantities!#REF!</f>
        <v>#REF!</v>
      </c>
      <c r="K5" s="40">
        <v>0</v>
      </c>
      <c r="L5" s="40">
        <v>0</v>
      </c>
      <c r="M5" s="40" t="e">
        <f t="shared" ref="M5:M9" si="1">F5</f>
        <v>#REF!</v>
      </c>
      <c r="N5" s="40" t="e">
        <f t="shared" si="0"/>
        <v>#REF!</v>
      </c>
      <c r="O5" s="40" t="e">
        <f t="shared" si="0"/>
        <v>#REF!</v>
      </c>
      <c r="P5" s="100"/>
      <c r="Q5" s="101"/>
      <c r="R5" s="100"/>
      <c r="S5" s="96"/>
      <c r="T5" s="38">
        <f>'Selected Costs'!$C$40</f>
        <v>29102</v>
      </c>
      <c r="U5" s="38">
        <f>'Selected Costs'!$C$44</f>
        <v>0</v>
      </c>
    </row>
    <row r="6" spans="1:21" x14ac:dyDescent="0.45">
      <c r="A6" s="2" t="s">
        <v>0</v>
      </c>
      <c r="B6" s="2" t="e">
        <f>Specifications_Quantities!#REF!</f>
        <v>#REF!</v>
      </c>
      <c r="C6" s="38">
        <f>'Selected Costs'!$H$55</f>
        <v>8902.4599999999991</v>
      </c>
      <c r="D6" s="38">
        <f>'Selected Costs'!$H$59</f>
        <v>0</v>
      </c>
      <c r="E6" s="93">
        <v>7</v>
      </c>
      <c r="F6" s="40" t="e">
        <f>Specifications_Quantities!#REF!</f>
        <v>#REF!</v>
      </c>
      <c r="G6" s="40" t="e">
        <f>Specifications_Quantities!#REF!</f>
        <v>#REF!</v>
      </c>
      <c r="H6" s="40" t="e">
        <f>Specifications_Quantities!#REF!</f>
        <v>#REF!</v>
      </c>
      <c r="I6" s="40" t="e">
        <f>Specifications_Quantities!#REF!</f>
        <v>#REF!</v>
      </c>
      <c r="J6" s="40" t="e">
        <f>Specifications_Quantities!#REF!</f>
        <v>#REF!</v>
      </c>
      <c r="K6" s="40">
        <v>0</v>
      </c>
      <c r="L6" s="40">
        <v>0</v>
      </c>
      <c r="M6" s="40" t="e">
        <f t="shared" si="1"/>
        <v>#REF!</v>
      </c>
      <c r="N6" s="40" t="e">
        <f t="shared" si="0"/>
        <v>#REF!</v>
      </c>
      <c r="O6" s="40" t="e">
        <f t="shared" si="0"/>
        <v>#REF!</v>
      </c>
      <c r="P6" s="100"/>
      <c r="Q6" s="101"/>
      <c r="R6" s="100"/>
      <c r="S6" s="96"/>
      <c r="T6" s="38">
        <f>'Selected Costs'!$C$55</f>
        <v>37345</v>
      </c>
      <c r="U6" s="38">
        <f>'Selected Costs'!$C$59</f>
        <v>0</v>
      </c>
    </row>
    <row r="7" spans="1:21" x14ac:dyDescent="0.45">
      <c r="A7" s="2" t="s">
        <v>0</v>
      </c>
      <c r="B7" s="2" t="e">
        <f>Specifications_Quantities!#REF!</f>
        <v>#REF!</v>
      </c>
      <c r="C7" s="38">
        <f>'Selected Costs'!$H$70</f>
        <v>12755.119999999999</v>
      </c>
      <c r="D7" s="38">
        <f>'Selected Costs'!$H$74</f>
        <v>0</v>
      </c>
      <c r="E7" s="93">
        <v>7</v>
      </c>
      <c r="F7" s="40" t="e">
        <f>Specifications_Quantities!#REF!</f>
        <v>#REF!</v>
      </c>
      <c r="G7" s="40" t="e">
        <f>Specifications_Quantities!#REF!</f>
        <v>#REF!</v>
      </c>
      <c r="H7" s="40" t="e">
        <f>Specifications_Quantities!#REF!</f>
        <v>#REF!</v>
      </c>
      <c r="I7" s="40" t="e">
        <f>Specifications_Quantities!#REF!</f>
        <v>#REF!</v>
      </c>
      <c r="J7" s="40" t="e">
        <f>Specifications_Quantities!#REF!</f>
        <v>#REF!</v>
      </c>
      <c r="K7" s="40">
        <v>0</v>
      </c>
      <c r="L7" s="40">
        <v>0</v>
      </c>
      <c r="M7" s="40" t="e">
        <f t="shared" si="1"/>
        <v>#REF!</v>
      </c>
      <c r="N7" s="40" t="e">
        <f t="shared" si="0"/>
        <v>#REF!</v>
      </c>
      <c r="O7" s="40" t="e">
        <f t="shared" si="0"/>
        <v>#REF!</v>
      </c>
      <c r="P7" s="100"/>
      <c r="Q7" s="101"/>
      <c r="R7" s="100"/>
      <c r="S7" s="96"/>
      <c r="T7" s="38">
        <f>'Selected Costs'!$C$70</f>
        <v>52328</v>
      </c>
      <c r="U7" s="38">
        <f>'Selected Costs'!$C$74</f>
        <v>0</v>
      </c>
    </row>
    <row r="8" spans="1:21" x14ac:dyDescent="0.45">
      <c r="A8" s="2" t="s">
        <v>0</v>
      </c>
      <c r="B8" s="2" t="e">
        <f>Specifications_Quantities!#REF!</f>
        <v>#REF!</v>
      </c>
      <c r="C8" s="38">
        <f>'Selected Costs'!$H$83</f>
        <v>2085.66</v>
      </c>
      <c r="D8" s="38">
        <f>'Selected Costs'!$H$87</f>
        <v>0</v>
      </c>
      <c r="E8" s="93">
        <v>7</v>
      </c>
      <c r="F8" s="40" t="e">
        <f>Specifications_Quantities!#REF!</f>
        <v>#REF!</v>
      </c>
      <c r="G8" s="40" t="e">
        <f>Specifications_Quantities!#REF!</f>
        <v>#REF!</v>
      </c>
      <c r="H8" s="40" t="e">
        <f>Specifications_Quantities!#REF!</f>
        <v>#REF!</v>
      </c>
      <c r="I8" s="40" t="e">
        <f>Specifications_Quantities!#REF!</f>
        <v>#REF!</v>
      </c>
      <c r="J8" s="40" t="e">
        <f>Specifications_Quantities!#REF!</f>
        <v>#REF!</v>
      </c>
      <c r="K8" s="40">
        <v>0</v>
      </c>
      <c r="L8" s="40">
        <v>0</v>
      </c>
      <c r="M8" s="40" t="e">
        <f t="shared" si="1"/>
        <v>#REF!</v>
      </c>
      <c r="N8" s="40" t="e">
        <f t="shared" si="0"/>
        <v>#REF!</v>
      </c>
      <c r="O8" s="40" t="e">
        <f t="shared" si="0"/>
        <v>#REF!</v>
      </c>
      <c r="P8" s="100"/>
      <c r="Q8" s="101"/>
      <c r="R8" s="100"/>
      <c r="S8" s="96"/>
      <c r="T8" s="38">
        <f>'Selected Costs'!$C$83</f>
        <v>6349</v>
      </c>
      <c r="U8" s="38">
        <f>'Selected Costs'!$C$87</f>
        <v>0</v>
      </c>
    </row>
    <row r="9" spans="1:21" x14ac:dyDescent="0.45">
      <c r="A9" s="2" t="s">
        <v>0</v>
      </c>
      <c r="B9" s="2" t="e">
        <f>Specifications_Quantities!#REF!</f>
        <v>#REF!</v>
      </c>
      <c r="C9" s="38">
        <f>'Selected Costs'!$H$98</f>
        <v>7786.4599999999991</v>
      </c>
      <c r="D9" s="38">
        <f>'Selected Costs'!$H$102</f>
        <v>0</v>
      </c>
      <c r="E9" s="93">
        <v>7</v>
      </c>
      <c r="F9" s="40" t="e">
        <f>Specifications_Quantities!#REF!</f>
        <v>#REF!</v>
      </c>
      <c r="G9" s="40" t="e">
        <f>Specifications_Quantities!#REF!</f>
        <v>#REF!</v>
      </c>
      <c r="H9" s="40" t="e">
        <f>Specifications_Quantities!#REF!</f>
        <v>#REF!</v>
      </c>
      <c r="I9" s="40" t="e">
        <f>Specifications_Quantities!#REF!</f>
        <v>#REF!</v>
      </c>
      <c r="J9" s="40" t="e">
        <f>Specifications_Quantities!#REF!</f>
        <v>#REF!</v>
      </c>
      <c r="K9" s="40">
        <v>0</v>
      </c>
      <c r="L9" s="40">
        <v>0</v>
      </c>
      <c r="M9" s="40" t="e">
        <f t="shared" si="1"/>
        <v>#REF!</v>
      </c>
      <c r="N9" s="40" t="e">
        <f t="shared" si="0"/>
        <v>#REF!</v>
      </c>
      <c r="O9" s="40" t="e">
        <f t="shared" si="0"/>
        <v>#REF!</v>
      </c>
      <c r="P9" s="100"/>
      <c r="Q9" s="101"/>
      <c r="R9" s="100"/>
      <c r="S9" s="96"/>
      <c r="T9" s="38">
        <f>'Selected Costs'!$C$98</f>
        <v>32695</v>
      </c>
      <c r="U9" s="38">
        <f>'Selected Costs'!$C$102</f>
        <v>0</v>
      </c>
    </row>
    <row r="10" spans="1:21" x14ac:dyDescent="0.45">
      <c r="A10" s="2" t="s">
        <v>114</v>
      </c>
      <c r="B10" s="2" t="str">
        <f>Specifications_Quantities!A9</f>
        <v>WiFi-Indoor-Housing</v>
      </c>
      <c r="C10" s="38">
        <f>'Selected Costs'!$H$113</f>
        <v>1057.6901694915255</v>
      </c>
      <c r="D10" s="38">
        <f>'Selected Costs'!$H$117</f>
        <v>0</v>
      </c>
      <c r="E10" s="93">
        <v>6</v>
      </c>
      <c r="F10" s="40">
        <f>Specifications_Quantities!L9</f>
        <v>4321</v>
      </c>
      <c r="G10" s="40" t="e">
        <f>Specifications_Quantities!#REF!</f>
        <v>#REF!</v>
      </c>
      <c r="H10" s="40" t="e">
        <f>Specifications_Quantities!#REF!</f>
        <v>#REF!</v>
      </c>
      <c r="I10" s="40" t="e">
        <f>Specifications_Quantities!#REF!</f>
        <v>#REF!</v>
      </c>
      <c r="J10" s="40" t="e">
        <f>Specifications_Quantities!#REF!</f>
        <v>#REF!</v>
      </c>
      <c r="K10" s="40">
        <v>0</v>
      </c>
      <c r="L10" s="40">
        <f>F10</f>
        <v>4321</v>
      </c>
      <c r="M10" s="40" t="e">
        <f t="shared" ref="M10:O18" si="2">G10</f>
        <v>#REF!</v>
      </c>
      <c r="N10" s="40" t="e">
        <f t="shared" si="2"/>
        <v>#REF!</v>
      </c>
      <c r="O10" s="40" t="e">
        <f t="shared" si="2"/>
        <v>#REF!</v>
      </c>
      <c r="P10" s="100"/>
      <c r="Q10" s="101"/>
      <c r="R10" s="100"/>
      <c r="S10" s="96"/>
      <c r="T10" s="38">
        <f>'Selected Costs'!$C$113</f>
        <v>3438.0310734463278</v>
      </c>
      <c r="U10" s="38">
        <f>'Selected Costs'!$C$117</f>
        <v>0</v>
      </c>
    </row>
    <row r="11" spans="1:21" x14ac:dyDescent="0.45">
      <c r="A11" s="2" t="s">
        <v>114</v>
      </c>
      <c r="B11" s="2" t="str">
        <f>Specifications_Quantities!A10</f>
        <v>WiFi-Indoor-Common</v>
      </c>
      <c r="C11" s="38">
        <f>'Selected Costs'!$H$129</f>
        <v>1264.5101694915256</v>
      </c>
      <c r="D11" s="38">
        <f>'Selected Costs'!$H$133</f>
        <v>0</v>
      </c>
      <c r="E11" s="93">
        <v>6</v>
      </c>
      <c r="F11" s="40">
        <f>Specifications_Quantities!L10</f>
        <v>3057</v>
      </c>
      <c r="G11" s="40" t="e">
        <f>Specifications_Quantities!#REF!</f>
        <v>#REF!</v>
      </c>
      <c r="H11" s="40" t="e">
        <f>Specifications_Quantities!#REF!</f>
        <v>#REF!</v>
      </c>
      <c r="I11" s="40" t="e">
        <f>Specifications_Quantities!#REF!</f>
        <v>#REF!</v>
      </c>
      <c r="J11" s="40" t="e">
        <f>Specifications_Quantities!#REF!</f>
        <v>#REF!</v>
      </c>
      <c r="K11" s="40">
        <v>0</v>
      </c>
      <c r="L11" s="40">
        <f t="shared" ref="L11:L18" si="3">F11</f>
        <v>3057</v>
      </c>
      <c r="M11" s="40" t="e">
        <f t="shared" si="2"/>
        <v>#REF!</v>
      </c>
      <c r="N11" s="40" t="e">
        <f t="shared" si="2"/>
        <v>#REF!</v>
      </c>
      <c r="O11" s="40" t="e">
        <f t="shared" si="2"/>
        <v>#REF!</v>
      </c>
      <c r="P11" s="100"/>
      <c r="Q11" s="101"/>
      <c r="R11" s="100"/>
      <c r="S11" s="96"/>
      <c r="T11" s="38">
        <f>'Selected Costs'!$C$129</f>
        <v>4153.5310734463274</v>
      </c>
      <c r="U11" s="38">
        <f>'Selected Costs'!$C$133</f>
        <v>0</v>
      </c>
    </row>
    <row r="12" spans="1:21" x14ac:dyDescent="0.45">
      <c r="A12" s="2" t="s">
        <v>115</v>
      </c>
      <c r="B12" s="2" t="str">
        <f>Specifications_Quantities!A16</f>
        <v>WiFi-Outdoor-Copper</v>
      </c>
      <c r="C12" s="38">
        <f>'Selected Costs'!$H$142</f>
        <v>1460.52</v>
      </c>
      <c r="D12" s="38">
        <f>'Selected Costs'!$H$146</f>
        <v>0</v>
      </c>
      <c r="E12" s="93">
        <v>6</v>
      </c>
      <c r="F12" s="40">
        <f>Specifications_Quantities!L16</f>
        <v>30</v>
      </c>
      <c r="G12" s="40" t="e">
        <f>Specifications_Quantities!#REF!</f>
        <v>#REF!</v>
      </c>
      <c r="H12" s="40" t="e">
        <f>Specifications_Quantities!#REF!</f>
        <v>#REF!</v>
      </c>
      <c r="I12" s="40" t="e">
        <f>Specifications_Quantities!#REF!</f>
        <v>#REF!</v>
      </c>
      <c r="J12" s="40" t="e">
        <f>Specifications_Quantities!#REF!</f>
        <v>#REF!</v>
      </c>
      <c r="K12" s="40">
        <v>0</v>
      </c>
      <c r="L12" s="40">
        <f t="shared" si="3"/>
        <v>30</v>
      </c>
      <c r="M12" s="40" t="e">
        <f t="shared" si="2"/>
        <v>#REF!</v>
      </c>
      <c r="N12" s="40" t="e">
        <f t="shared" si="2"/>
        <v>#REF!</v>
      </c>
      <c r="O12" s="40" t="e">
        <f t="shared" si="2"/>
        <v>#REF!</v>
      </c>
      <c r="P12" s="100"/>
      <c r="Q12" s="101"/>
      <c r="R12" s="100"/>
      <c r="S12" s="96"/>
      <c r="T12" s="38">
        <f>'Selected Costs'!$C$142</f>
        <v>5208</v>
      </c>
      <c r="U12" s="38">
        <f>'Selected Costs'!$C$146</f>
        <v>0</v>
      </c>
    </row>
    <row r="13" spans="1:21" x14ac:dyDescent="0.45">
      <c r="A13" s="2" t="s">
        <v>115</v>
      </c>
      <c r="B13" s="2" t="e">
        <f>Specifications_Quantities!#REF!</f>
        <v>#REF!</v>
      </c>
      <c r="C13" s="38">
        <f>'Selected Costs'!$H$155</f>
        <v>1431.72</v>
      </c>
      <c r="D13" s="38">
        <f>'Selected Costs'!$H$159</f>
        <v>0</v>
      </c>
      <c r="E13" s="93">
        <v>6</v>
      </c>
      <c r="F13" s="40" t="e">
        <f>Specifications_Quantities!#REF!</f>
        <v>#REF!</v>
      </c>
      <c r="G13" s="40" t="e">
        <f>Specifications_Quantities!#REF!</f>
        <v>#REF!</v>
      </c>
      <c r="H13" s="40" t="e">
        <f>Specifications_Quantities!#REF!</f>
        <v>#REF!</v>
      </c>
      <c r="I13" s="40" t="e">
        <f>Specifications_Quantities!#REF!</f>
        <v>#REF!</v>
      </c>
      <c r="J13" s="40" t="e">
        <f>Specifications_Quantities!#REF!</f>
        <v>#REF!</v>
      </c>
      <c r="K13" s="40">
        <v>0</v>
      </c>
      <c r="L13" s="40" t="e">
        <f t="shared" si="3"/>
        <v>#REF!</v>
      </c>
      <c r="M13" s="40" t="e">
        <f t="shared" si="2"/>
        <v>#REF!</v>
      </c>
      <c r="N13" s="40" t="e">
        <f t="shared" si="2"/>
        <v>#REF!</v>
      </c>
      <c r="O13" s="40" t="e">
        <f t="shared" si="2"/>
        <v>#REF!</v>
      </c>
      <c r="P13" s="100"/>
      <c r="Q13" s="101"/>
      <c r="R13" s="100"/>
      <c r="S13" s="96"/>
      <c r="T13" s="38">
        <f>'Selected Costs'!$C$155</f>
        <v>5088</v>
      </c>
      <c r="U13" s="38">
        <f>'Selected Costs'!$C$159</f>
        <v>0</v>
      </c>
    </row>
    <row r="14" spans="1:21" x14ac:dyDescent="0.45">
      <c r="A14" s="2" t="s">
        <v>115</v>
      </c>
      <c r="B14" s="2" t="str">
        <f>Specifications_Quantities!A17</f>
        <v>WiFi-Outdoor-Fiber</v>
      </c>
      <c r="C14" s="38">
        <f>'Selected Costs'!$H$171</f>
        <v>2290.08</v>
      </c>
      <c r="D14" s="38">
        <f>'Selected Costs'!$H$175</f>
        <v>0</v>
      </c>
      <c r="E14" s="93">
        <v>6</v>
      </c>
      <c r="F14" s="40">
        <f>Specifications_Quantities!L17</f>
        <v>30</v>
      </c>
      <c r="G14" s="40" t="e">
        <f>Specifications_Quantities!#REF!</f>
        <v>#REF!</v>
      </c>
      <c r="H14" s="40" t="e">
        <f>Specifications_Quantities!#REF!</f>
        <v>#REF!</v>
      </c>
      <c r="I14" s="40" t="e">
        <f>Specifications_Quantities!#REF!</f>
        <v>#REF!</v>
      </c>
      <c r="J14" s="40" t="e">
        <f>Specifications_Quantities!#REF!</f>
        <v>#REF!</v>
      </c>
      <c r="K14" s="40">
        <v>0</v>
      </c>
      <c r="L14" s="40">
        <f t="shared" si="3"/>
        <v>30</v>
      </c>
      <c r="M14" s="40" t="e">
        <f t="shared" si="2"/>
        <v>#REF!</v>
      </c>
      <c r="N14" s="40" t="e">
        <f t="shared" si="2"/>
        <v>#REF!</v>
      </c>
      <c r="O14" s="40" t="e">
        <f t="shared" si="2"/>
        <v>#REF!</v>
      </c>
      <c r="P14" s="100"/>
      <c r="Q14" s="101"/>
      <c r="R14" s="100"/>
      <c r="S14" s="96"/>
      <c r="T14" s="38">
        <f>'Selected Costs'!$C$171</f>
        <v>8876</v>
      </c>
      <c r="U14" s="38">
        <f>'Selected Costs'!$C$175</f>
        <v>0</v>
      </c>
    </row>
    <row r="15" spans="1:21" x14ac:dyDescent="0.45">
      <c r="A15" s="2" t="s">
        <v>115</v>
      </c>
      <c r="B15" s="2" t="e">
        <f>Specifications_Quantities!#REF!</f>
        <v>#REF!</v>
      </c>
      <c r="C15" s="38">
        <f>'Selected Costs'!$H$187</f>
        <v>2261.2799999999997</v>
      </c>
      <c r="D15" s="38">
        <f>'Selected Costs'!$H$191</f>
        <v>0</v>
      </c>
      <c r="E15" s="93">
        <v>6</v>
      </c>
      <c r="F15" s="40" t="e">
        <f>Specifications_Quantities!#REF!</f>
        <v>#REF!</v>
      </c>
      <c r="G15" s="40" t="e">
        <f>Specifications_Quantities!#REF!</f>
        <v>#REF!</v>
      </c>
      <c r="H15" s="40" t="e">
        <f>Specifications_Quantities!#REF!</f>
        <v>#REF!</v>
      </c>
      <c r="I15" s="40" t="e">
        <f>Specifications_Quantities!#REF!</f>
        <v>#REF!</v>
      </c>
      <c r="J15" s="40" t="e">
        <f>Specifications_Quantities!#REF!</f>
        <v>#REF!</v>
      </c>
      <c r="K15" s="40">
        <v>0</v>
      </c>
      <c r="L15" s="40" t="e">
        <f t="shared" si="3"/>
        <v>#REF!</v>
      </c>
      <c r="M15" s="40" t="e">
        <f t="shared" si="2"/>
        <v>#REF!</v>
      </c>
      <c r="N15" s="40" t="e">
        <f t="shared" si="2"/>
        <v>#REF!</v>
      </c>
      <c r="O15" s="40" t="e">
        <f t="shared" si="2"/>
        <v>#REF!</v>
      </c>
      <c r="P15" s="100"/>
      <c r="Q15" s="101"/>
      <c r="R15" s="100"/>
      <c r="S15" s="96"/>
      <c r="T15" s="38">
        <f>'Selected Costs'!$C$187</f>
        <v>8756</v>
      </c>
      <c r="U15" s="38">
        <f>'Selected Costs'!$C$191</f>
        <v>0</v>
      </c>
    </row>
    <row r="16" spans="1:21" x14ac:dyDescent="0.45">
      <c r="A16" s="2" t="s">
        <v>116</v>
      </c>
      <c r="B16" s="2" t="e">
        <f>Specifications_Quantities!#REF!</f>
        <v>#REF!</v>
      </c>
      <c r="C16" s="38">
        <f>'Selected Costs'!$H$202</f>
        <v>47952.1</v>
      </c>
      <c r="D16" s="38">
        <f>'Selected Costs'!$H$206</f>
        <v>0</v>
      </c>
      <c r="E16" s="93">
        <v>5</v>
      </c>
      <c r="F16" s="40" t="e">
        <f>Specifications_Quantities!#REF!</f>
        <v>#REF!</v>
      </c>
      <c r="G16" s="40" t="e">
        <f>Specifications_Quantities!#REF!</f>
        <v>#REF!</v>
      </c>
      <c r="H16" s="40" t="e">
        <f>Specifications_Quantities!#REF!</f>
        <v>#REF!</v>
      </c>
      <c r="I16" s="40" t="e">
        <f>Specifications_Quantities!#REF!</f>
        <v>#REF!</v>
      </c>
      <c r="J16" s="40" t="e">
        <f>Specifications_Quantities!#REF!</f>
        <v>#REF!</v>
      </c>
      <c r="K16" s="40" t="e">
        <f>F16</f>
        <v>#REF!</v>
      </c>
      <c r="L16" s="40" t="e">
        <f t="shared" ref="L16:O16" si="4">G16</f>
        <v>#REF!</v>
      </c>
      <c r="M16" s="40" t="e">
        <f t="shared" si="4"/>
        <v>#REF!</v>
      </c>
      <c r="N16" s="40" t="e">
        <f t="shared" si="4"/>
        <v>#REF!</v>
      </c>
      <c r="O16" s="40" t="e">
        <f t="shared" si="4"/>
        <v>#REF!</v>
      </c>
      <c r="P16" s="100"/>
      <c r="Q16" s="101"/>
      <c r="R16" s="100"/>
      <c r="S16" s="96"/>
      <c r="T16" s="38">
        <f>'Selected Costs'!$C$202</f>
        <v>143625</v>
      </c>
      <c r="U16" s="38">
        <f>'Selected Costs'!$C$206</f>
        <v>0</v>
      </c>
    </row>
    <row r="17" spans="1:21" x14ac:dyDescent="0.45">
      <c r="A17" s="2" t="s">
        <v>116</v>
      </c>
      <c r="B17" s="2" t="e">
        <f>Specifications_Quantities!#REF!</f>
        <v>#REF!</v>
      </c>
      <c r="C17" s="38">
        <f>'Selected Costs'!$H$216</f>
        <v>18533.71</v>
      </c>
      <c r="D17" s="38">
        <f>'Selected Costs'!$H$220</f>
        <v>0</v>
      </c>
      <c r="E17" s="93">
        <v>5</v>
      </c>
      <c r="F17" s="40" t="e">
        <f>Specifications_Quantities!#REF!</f>
        <v>#REF!</v>
      </c>
      <c r="G17" s="40" t="e">
        <f>Specifications_Quantities!#REF!</f>
        <v>#REF!</v>
      </c>
      <c r="H17" s="40" t="e">
        <f>Specifications_Quantities!#REF!</f>
        <v>#REF!</v>
      </c>
      <c r="I17" s="40" t="e">
        <f>Specifications_Quantities!#REF!</f>
        <v>#REF!</v>
      </c>
      <c r="J17" s="40" t="e">
        <f>Specifications_Quantities!#REF!</f>
        <v>#REF!</v>
      </c>
      <c r="K17" s="40" t="e">
        <f>F17</f>
        <v>#REF!</v>
      </c>
      <c r="L17" s="40" t="e">
        <f t="shared" ref="L17" si="5">G17</f>
        <v>#REF!</v>
      </c>
      <c r="M17" s="40" t="e">
        <f t="shared" ref="M17" si="6">H17</f>
        <v>#REF!</v>
      </c>
      <c r="N17" s="40" t="e">
        <f t="shared" ref="N17" si="7">I17</f>
        <v>#REF!</v>
      </c>
      <c r="O17" s="40" t="e">
        <f t="shared" ref="O17" si="8">J17</f>
        <v>#REF!</v>
      </c>
      <c r="P17" s="100"/>
      <c r="Q17" s="101"/>
      <c r="R17" s="100"/>
      <c r="S17" s="96"/>
      <c r="T17" s="38">
        <f>'Selected Costs'!$C$216</f>
        <v>64643</v>
      </c>
      <c r="U17" s="38">
        <f>'Selected Costs'!$C$220</f>
        <v>0</v>
      </c>
    </row>
    <row r="18" spans="1:21" x14ac:dyDescent="0.45">
      <c r="A18" s="2" t="s">
        <v>116</v>
      </c>
      <c r="B18" s="2" t="e">
        <f>Specifications_Quantities!#REF!</f>
        <v>#REF!</v>
      </c>
      <c r="C18" s="38">
        <f>'Selected Costs'!$H$231</f>
        <v>8293.2000000000007</v>
      </c>
      <c r="D18" s="38">
        <f>'Selected Costs'!$H$235</f>
        <v>0</v>
      </c>
      <c r="E18" s="93">
        <v>7</v>
      </c>
      <c r="F18" s="40" t="e">
        <f>Specifications_Quantities!#REF!</f>
        <v>#REF!</v>
      </c>
      <c r="G18" s="40" t="e">
        <f>Specifications_Quantities!#REF!</f>
        <v>#REF!</v>
      </c>
      <c r="H18" s="40" t="e">
        <f>Specifications_Quantities!#REF!</f>
        <v>#REF!</v>
      </c>
      <c r="I18" s="40" t="e">
        <f>Specifications_Quantities!#REF!</f>
        <v>#REF!</v>
      </c>
      <c r="J18" s="40" t="e">
        <f>Specifications_Quantities!#REF!</f>
        <v>#REF!</v>
      </c>
      <c r="K18" s="40">
        <v>0</v>
      </c>
      <c r="L18" s="40" t="e">
        <f t="shared" si="3"/>
        <v>#REF!</v>
      </c>
      <c r="M18" s="40" t="e">
        <f t="shared" si="2"/>
        <v>#REF!</v>
      </c>
      <c r="N18" s="40" t="e">
        <f t="shared" si="2"/>
        <v>#REF!</v>
      </c>
      <c r="O18" s="40" t="e">
        <f t="shared" si="2"/>
        <v>#REF!</v>
      </c>
      <c r="P18" s="100"/>
      <c r="Q18" s="101"/>
      <c r="R18" s="100"/>
      <c r="S18" s="96"/>
      <c r="T18" s="38">
        <f>'Selected Costs'!$C$231</f>
        <v>35163</v>
      </c>
      <c r="U18" s="38">
        <f>'Selected Costs'!$C$235</f>
        <v>0</v>
      </c>
    </row>
    <row r="19" spans="1:21" x14ac:dyDescent="0.45">
      <c r="A19" s="2" t="s">
        <v>116</v>
      </c>
      <c r="B19" s="2" t="e">
        <f>Specifications_Quantities!#REF!</f>
        <v>#REF!</v>
      </c>
      <c r="C19" s="38">
        <f>'Selected Costs'!$H$245</f>
        <v>18033.670000000002</v>
      </c>
      <c r="D19" s="38">
        <f>'Selected Costs'!$H$249</f>
        <v>0</v>
      </c>
      <c r="E19" s="93">
        <v>5</v>
      </c>
      <c r="F19" s="40" t="e">
        <f>Specifications_Quantities!#REF!</f>
        <v>#REF!</v>
      </c>
      <c r="G19" s="40" t="e">
        <f>Specifications_Quantities!#REF!</f>
        <v>#REF!</v>
      </c>
      <c r="H19" s="40" t="e">
        <f>Specifications_Quantities!#REF!</f>
        <v>#REF!</v>
      </c>
      <c r="I19" s="40" t="e">
        <f>Specifications_Quantities!#REF!</f>
        <v>#REF!</v>
      </c>
      <c r="J19" s="40" t="e">
        <f>Specifications_Quantities!#REF!</f>
        <v>#REF!</v>
      </c>
      <c r="K19" s="40" t="e">
        <f>F19</f>
        <v>#REF!</v>
      </c>
      <c r="L19" s="40" t="e">
        <f t="shared" ref="L19" si="9">G19</f>
        <v>#REF!</v>
      </c>
      <c r="M19" s="40" t="e">
        <f t="shared" ref="M19" si="10">H19</f>
        <v>#REF!</v>
      </c>
      <c r="N19" s="40" t="e">
        <f t="shared" ref="N19" si="11">I19</f>
        <v>#REF!</v>
      </c>
      <c r="O19" s="40" t="e">
        <f t="shared" ref="O19" si="12">J19</f>
        <v>#REF!</v>
      </c>
      <c r="P19" s="100"/>
      <c r="Q19" s="101"/>
      <c r="R19" s="100"/>
      <c r="S19" s="96"/>
      <c r="T19" s="38">
        <f>'Selected Costs'!$C$245</f>
        <v>64461</v>
      </c>
      <c r="U19" s="38">
        <f>'Selected Costs'!$C$249</f>
        <v>0</v>
      </c>
    </row>
    <row r="20" spans="1:21" x14ac:dyDescent="0.45">
      <c r="A20" s="42"/>
      <c r="B20" s="42"/>
      <c r="C20" s="42"/>
      <c r="D20" s="42"/>
      <c r="E20" s="42"/>
      <c r="F20" s="42"/>
      <c r="G20" s="42"/>
      <c r="H20" s="42"/>
      <c r="I20" s="42"/>
      <c r="J20" s="42"/>
      <c r="K20" s="42"/>
      <c r="L20" s="42"/>
      <c r="M20" s="42"/>
      <c r="N20" s="42"/>
      <c r="O20" s="42"/>
      <c r="P20" s="102"/>
      <c r="Q20" s="102"/>
      <c r="R20" s="102"/>
      <c r="S20" s="42"/>
      <c r="T20" s="42"/>
      <c r="U20" s="42"/>
    </row>
    <row r="21" spans="1:21" ht="27.75" x14ac:dyDescent="0.45">
      <c r="A21" s="10" t="str">
        <f t="shared" ref="A21:J21" si="13">A2</f>
        <v>Equipment Type</v>
      </c>
      <c r="B21" s="10" t="str">
        <f t="shared" si="13"/>
        <v>In Building</v>
      </c>
      <c r="C21" s="10" t="str">
        <f t="shared" si="13"/>
        <v>One-Time Unit Build</v>
      </c>
      <c r="D21" s="45"/>
      <c r="E21" s="45"/>
      <c r="F21" s="10">
        <f t="shared" si="13"/>
        <v>2024</v>
      </c>
      <c r="G21" s="10">
        <f t="shared" si="13"/>
        <v>2025</v>
      </c>
      <c r="H21" s="10">
        <f t="shared" si="13"/>
        <v>2026</v>
      </c>
      <c r="I21" s="10">
        <f t="shared" si="13"/>
        <v>2027</v>
      </c>
      <c r="J21" s="10">
        <f t="shared" si="13"/>
        <v>2028</v>
      </c>
      <c r="K21" s="10">
        <f t="shared" ref="K21:R21" si="14">K2</f>
        <v>2029</v>
      </c>
      <c r="L21" s="10">
        <f t="shared" si="14"/>
        <v>2030</v>
      </c>
      <c r="M21" s="10">
        <f t="shared" si="14"/>
        <v>2031</v>
      </c>
      <c r="N21" s="10">
        <f t="shared" si="14"/>
        <v>2032</v>
      </c>
      <c r="O21" s="10">
        <f t="shared" si="14"/>
        <v>2033</v>
      </c>
      <c r="P21" s="10" t="str">
        <f t="shared" si="14"/>
        <v>10-Year Total</v>
      </c>
      <c r="Q21" s="90"/>
      <c r="R21" s="10" t="str">
        <f t="shared" si="14"/>
        <v>5-Year Total</v>
      </c>
      <c r="S21" s="90"/>
      <c r="T21" s="86"/>
      <c r="U21" s="86"/>
    </row>
    <row r="22" spans="1:21" x14ac:dyDescent="0.45">
      <c r="A22" s="2" t="str">
        <f t="shared" ref="A22:C38" si="15">A3</f>
        <v>Edge</v>
      </c>
      <c r="B22" s="2" t="e">
        <f t="shared" si="15"/>
        <v>#REF!</v>
      </c>
      <c r="C22" s="38">
        <f t="shared" si="15"/>
        <v>17965.439999999999</v>
      </c>
      <c r="D22" s="38"/>
      <c r="E22" s="38"/>
      <c r="F22" s="38" t="e">
        <f>$C22*SUM(F3)</f>
        <v>#REF!</v>
      </c>
      <c r="G22" s="38" t="e">
        <f t="shared" ref="G22:J22" si="16">$C22*SUM(G3)</f>
        <v>#REF!</v>
      </c>
      <c r="H22" s="38" t="e">
        <f t="shared" si="16"/>
        <v>#REF!</v>
      </c>
      <c r="I22" s="38" t="e">
        <f t="shared" si="16"/>
        <v>#REF!</v>
      </c>
      <c r="J22" s="38" t="e">
        <f t="shared" si="16"/>
        <v>#REF!</v>
      </c>
      <c r="K22" s="38">
        <f t="shared" ref="K22:O22" si="17">$C22*SUM(K3)</f>
        <v>0</v>
      </c>
      <c r="L22" s="38">
        <f t="shared" si="17"/>
        <v>0</v>
      </c>
      <c r="M22" s="38">
        <f t="shared" si="17"/>
        <v>0</v>
      </c>
      <c r="N22" s="38">
        <f t="shared" si="17"/>
        <v>0</v>
      </c>
      <c r="O22" s="38">
        <f t="shared" si="17"/>
        <v>0</v>
      </c>
      <c r="P22" s="103" t="e">
        <f t="shared" ref="P22:P38" si="18">SUM(F22:O22)</f>
        <v>#REF!</v>
      </c>
      <c r="Q22" s="91"/>
      <c r="R22" s="103" t="e">
        <f t="shared" ref="R22:R38" si="19">SUM(F22:J22)</f>
        <v>#REF!</v>
      </c>
      <c r="S22" s="97"/>
      <c r="T22" s="87"/>
      <c r="U22" s="87"/>
    </row>
    <row r="23" spans="1:21" x14ac:dyDescent="0.45">
      <c r="A23" s="2" t="str">
        <f t="shared" si="15"/>
        <v>Edge</v>
      </c>
      <c r="B23" s="2" t="e">
        <f t="shared" si="15"/>
        <v>#REF!</v>
      </c>
      <c r="C23" s="38">
        <f t="shared" si="15"/>
        <v>5343.5</v>
      </c>
      <c r="D23" s="38"/>
      <c r="E23" s="38"/>
      <c r="F23" s="38" t="e">
        <f t="shared" ref="F23:J23" si="20">$C23*SUM(F4)</f>
        <v>#REF!</v>
      </c>
      <c r="G23" s="38" t="e">
        <f t="shared" si="20"/>
        <v>#REF!</v>
      </c>
      <c r="H23" s="38" t="e">
        <f t="shared" si="20"/>
        <v>#REF!</v>
      </c>
      <c r="I23" s="38" t="e">
        <f t="shared" si="20"/>
        <v>#REF!</v>
      </c>
      <c r="J23" s="38" t="e">
        <f t="shared" si="20"/>
        <v>#REF!</v>
      </c>
      <c r="K23" s="38">
        <f t="shared" ref="K23:O23" si="21">$C23*SUM(K4)</f>
        <v>0</v>
      </c>
      <c r="L23" s="38">
        <f t="shared" si="21"/>
        <v>0</v>
      </c>
      <c r="M23" s="38" t="e">
        <f t="shared" si="21"/>
        <v>#REF!</v>
      </c>
      <c r="N23" s="38" t="e">
        <f t="shared" si="21"/>
        <v>#REF!</v>
      </c>
      <c r="O23" s="38" t="e">
        <f t="shared" si="21"/>
        <v>#REF!</v>
      </c>
      <c r="P23" s="103" t="e">
        <f t="shared" si="18"/>
        <v>#REF!</v>
      </c>
      <c r="Q23" s="91"/>
      <c r="R23" s="103" t="e">
        <f t="shared" si="19"/>
        <v>#REF!</v>
      </c>
      <c r="S23" s="97"/>
      <c r="T23" s="87"/>
      <c r="U23" s="87"/>
    </row>
    <row r="24" spans="1:21" x14ac:dyDescent="0.45">
      <c r="A24" s="2" t="str">
        <f t="shared" si="15"/>
        <v>Edge</v>
      </c>
      <c r="B24" s="2" t="e">
        <f t="shared" si="15"/>
        <v>#REF!</v>
      </c>
      <c r="C24" s="38">
        <f t="shared" si="15"/>
        <v>6958.46</v>
      </c>
      <c r="D24" s="38"/>
      <c r="E24" s="38"/>
      <c r="F24" s="38" t="e">
        <f t="shared" ref="F24:J24" si="22">$C24*SUM(F5)</f>
        <v>#REF!</v>
      </c>
      <c r="G24" s="38" t="e">
        <f t="shared" si="22"/>
        <v>#REF!</v>
      </c>
      <c r="H24" s="38" t="e">
        <f t="shared" si="22"/>
        <v>#REF!</v>
      </c>
      <c r="I24" s="38" t="e">
        <f t="shared" si="22"/>
        <v>#REF!</v>
      </c>
      <c r="J24" s="38" t="e">
        <f t="shared" si="22"/>
        <v>#REF!</v>
      </c>
      <c r="K24" s="38">
        <f t="shared" ref="K24:O24" si="23">$C24*SUM(K5)</f>
        <v>0</v>
      </c>
      <c r="L24" s="38">
        <f t="shared" si="23"/>
        <v>0</v>
      </c>
      <c r="M24" s="38" t="e">
        <f t="shared" si="23"/>
        <v>#REF!</v>
      </c>
      <c r="N24" s="38" t="e">
        <f t="shared" si="23"/>
        <v>#REF!</v>
      </c>
      <c r="O24" s="38" t="e">
        <f t="shared" si="23"/>
        <v>#REF!</v>
      </c>
      <c r="P24" s="103" t="e">
        <f t="shared" si="18"/>
        <v>#REF!</v>
      </c>
      <c r="Q24" s="91"/>
      <c r="R24" s="103" t="e">
        <f t="shared" si="19"/>
        <v>#REF!</v>
      </c>
      <c r="S24" s="97"/>
      <c r="T24" s="87"/>
      <c r="U24" s="87"/>
    </row>
    <row r="25" spans="1:21" x14ac:dyDescent="0.45">
      <c r="A25" s="2" t="str">
        <f t="shared" si="15"/>
        <v>Edge</v>
      </c>
      <c r="B25" s="2" t="e">
        <f t="shared" si="15"/>
        <v>#REF!</v>
      </c>
      <c r="C25" s="38">
        <f t="shared" si="15"/>
        <v>8902.4599999999991</v>
      </c>
      <c r="D25" s="38"/>
      <c r="E25" s="38"/>
      <c r="F25" s="38" t="e">
        <f t="shared" ref="F25:J25" si="24">$C25*SUM(F6)</f>
        <v>#REF!</v>
      </c>
      <c r="G25" s="38" t="e">
        <f t="shared" si="24"/>
        <v>#REF!</v>
      </c>
      <c r="H25" s="38" t="e">
        <f t="shared" si="24"/>
        <v>#REF!</v>
      </c>
      <c r="I25" s="38" t="e">
        <f t="shared" si="24"/>
        <v>#REF!</v>
      </c>
      <c r="J25" s="38" t="e">
        <f t="shared" si="24"/>
        <v>#REF!</v>
      </c>
      <c r="K25" s="38">
        <f t="shared" ref="K25:O25" si="25">$C25*SUM(K6)</f>
        <v>0</v>
      </c>
      <c r="L25" s="38">
        <f t="shared" si="25"/>
        <v>0</v>
      </c>
      <c r="M25" s="38" t="e">
        <f t="shared" si="25"/>
        <v>#REF!</v>
      </c>
      <c r="N25" s="38" t="e">
        <f t="shared" si="25"/>
        <v>#REF!</v>
      </c>
      <c r="O25" s="38" t="e">
        <f t="shared" si="25"/>
        <v>#REF!</v>
      </c>
      <c r="P25" s="103" t="e">
        <f t="shared" si="18"/>
        <v>#REF!</v>
      </c>
      <c r="Q25" s="91"/>
      <c r="R25" s="103" t="e">
        <f t="shared" si="19"/>
        <v>#REF!</v>
      </c>
      <c r="S25" s="97"/>
      <c r="T25" s="87"/>
      <c r="U25" s="87"/>
    </row>
    <row r="26" spans="1:21" x14ac:dyDescent="0.45">
      <c r="A26" s="2" t="str">
        <f t="shared" si="15"/>
        <v>Edge</v>
      </c>
      <c r="B26" s="2" t="e">
        <f t="shared" si="15"/>
        <v>#REF!</v>
      </c>
      <c r="C26" s="38">
        <f t="shared" si="15"/>
        <v>12755.119999999999</v>
      </c>
      <c r="D26" s="38"/>
      <c r="E26" s="38"/>
      <c r="F26" s="38" t="e">
        <f t="shared" ref="F26:J26" si="26">$C26*SUM(F7)</f>
        <v>#REF!</v>
      </c>
      <c r="G26" s="38" t="e">
        <f t="shared" si="26"/>
        <v>#REF!</v>
      </c>
      <c r="H26" s="38" t="e">
        <f t="shared" si="26"/>
        <v>#REF!</v>
      </c>
      <c r="I26" s="38" t="e">
        <f t="shared" si="26"/>
        <v>#REF!</v>
      </c>
      <c r="J26" s="38" t="e">
        <f t="shared" si="26"/>
        <v>#REF!</v>
      </c>
      <c r="K26" s="38">
        <f t="shared" ref="K26:O26" si="27">$C26*SUM(K7)</f>
        <v>0</v>
      </c>
      <c r="L26" s="38">
        <f t="shared" si="27"/>
        <v>0</v>
      </c>
      <c r="M26" s="38" t="e">
        <f t="shared" si="27"/>
        <v>#REF!</v>
      </c>
      <c r="N26" s="38" t="e">
        <f t="shared" si="27"/>
        <v>#REF!</v>
      </c>
      <c r="O26" s="38" t="e">
        <f t="shared" si="27"/>
        <v>#REF!</v>
      </c>
      <c r="P26" s="103" t="e">
        <f t="shared" si="18"/>
        <v>#REF!</v>
      </c>
      <c r="Q26" s="91"/>
      <c r="R26" s="103" t="e">
        <f t="shared" si="19"/>
        <v>#REF!</v>
      </c>
      <c r="S26" s="97"/>
      <c r="T26" s="87"/>
      <c r="U26" s="87"/>
    </row>
    <row r="27" spans="1:21" x14ac:dyDescent="0.45">
      <c r="A27" s="2" t="str">
        <f t="shared" si="15"/>
        <v>Edge</v>
      </c>
      <c r="B27" s="2" t="e">
        <f t="shared" si="15"/>
        <v>#REF!</v>
      </c>
      <c r="C27" s="38">
        <f t="shared" si="15"/>
        <v>2085.66</v>
      </c>
      <c r="D27" s="38"/>
      <c r="E27" s="38"/>
      <c r="F27" s="38" t="e">
        <f t="shared" ref="F27:J27" si="28">$C27*SUM(F8)</f>
        <v>#REF!</v>
      </c>
      <c r="G27" s="38" t="e">
        <f t="shared" si="28"/>
        <v>#REF!</v>
      </c>
      <c r="H27" s="38" t="e">
        <f t="shared" si="28"/>
        <v>#REF!</v>
      </c>
      <c r="I27" s="38" t="e">
        <f t="shared" si="28"/>
        <v>#REF!</v>
      </c>
      <c r="J27" s="38" t="e">
        <f t="shared" si="28"/>
        <v>#REF!</v>
      </c>
      <c r="K27" s="38">
        <f t="shared" ref="K27:O27" si="29">$C27*SUM(K8)</f>
        <v>0</v>
      </c>
      <c r="L27" s="38">
        <f t="shared" si="29"/>
        <v>0</v>
      </c>
      <c r="M27" s="38" t="e">
        <f t="shared" si="29"/>
        <v>#REF!</v>
      </c>
      <c r="N27" s="38" t="e">
        <f t="shared" si="29"/>
        <v>#REF!</v>
      </c>
      <c r="O27" s="38" t="e">
        <f t="shared" si="29"/>
        <v>#REF!</v>
      </c>
      <c r="P27" s="103" t="e">
        <f t="shared" si="18"/>
        <v>#REF!</v>
      </c>
      <c r="Q27" s="91"/>
      <c r="R27" s="103" t="e">
        <f t="shared" si="19"/>
        <v>#REF!</v>
      </c>
      <c r="S27" s="97"/>
      <c r="T27" s="87"/>
      <c r="U27" s="87"/>
    </row>
    <row r="28" spans="1:21" x14ac:dyDescent="0.45">
      <c r="A28" s="2" t="str">
        <f t="shared" si="15"/>
        <v>Edge</v>
      </c>
      <c r="B28" s="2" t="e">
        <f t="shared" si="15"/>
        <v>#REF!</v>
      </c>
      <c r="C28" s="38">
        <f t="shared" si="15"/>
        <v>7786.4599999999991</v>
      </c>
      <c r="D28" s="38"/>
      <c r="E28" s="38"/>
      <c r="F28" s="38" t="e">
        <f t="shared" ref="F28:J28" si="30">$C28*SUM(F9)</f>
        <v>#REF!</v>
      </c>
      <c r="G28" s="38" t="e">
        <f t="shared" si="30"/>
        <v>#REF!</v>
      </c>
      <c r="H28" s="38" t="e">
        <f t="shared" si="30"/>
        <v>#REF!</v>
      </c>
      <c r="I28" s="38" t="e">
        <f t="shared" si="30"/>
        <v>#REF!</v>
      </c>
      <c r="J28" s="38" t="e">
        <f t="shared" si="30"/>
        <v>#REF!</v>
      </c>
      <c r="K28" s="38">
        <f t="shared" ref="K28:O28" si="31">$C28*SUM(K9)</f>
        <v>0</v>
      </c>
      <c r="L28" s="38">
        <f t="shared" si="31"/>
        <v>0</v>
      </c>
      <c r="M28" s="38" t="e">
        <f t="shared" si="31"/>
        <v>#REF!</v>
      </c>
      <c r="N28" s="38" t="e">
        <f t="shared" si="31"/>
        <v>#REF!</v>
      </c>
      <c r="O28" s="38" t="e">
        <f t="shared" si="31"/>
        <v>#REF!</v>
      </c>
      <c r="P28" s="103" t="e">
        <f t="shared" si="18"/>
        <v>#REF!</v>
      </c>
      <c r="Q28" s="91"/>
      <c r="R28" s="103" t="e">
        <f t="shared" si="19"/>
        <v>#REF!</v>
      </c>
      <c r="S28" s="97"/>
      <c r="T28" s="87"/>
      <c r="U28" s="87"/>
    </row>
    <row r="29" spans="1:21" x14ac:dyDescent="0.45">
      <c r="A29" s="2" t="str">
        <f t="shared" si="15"/>
        <v>WiFi Indoor</v>
      </c>
      <c r="B29" s="2" t="str">
        <f t="shared" si="15"/>
        <v>WiFi-Indoor-Housing</v>
      </c>
      <c r="C29" s="38">
        <f t="shared" si="15"/>
        <v>1057.6901694915255</v>
      </c>
      <c r="D29" s="38"/>
      <c r="E29" s="38"/>
      <c r="F29" s="38">
        <f t="shared" ref="F29:J29" si="32">$C29*SUM(F10)</f>
        <v>4570279.2223728811</v>
      </c>
      <c r="G29" s="38" t="e">
        <f t="shared" si="32"/>
        <v>#REF!</v>
      </c>
      <c r="H29" s="38" t="e">
        <f t="shared" si="32"/>
        <v>#REF!</v>
      </c>
      <c r="I29" s="38" t="e">
        <f t="shared" si="32"/>
        <v>#REF!</v>
      </c>
      <c r="J29" s="38" t="e">
        <f t="shared" si="32"/>
        <v>#REF!</v>
      </c>
      <c r="K29" s="38">
        <f t="shared" ref="K29:O29" si="33">$C29*SUM(K10)</f>
        <v>0</v>
      </c>
      <c r="L29" s="38">
        <f t="shared" si="33"/>
        <v>4570279.2223728811</v>
      </c>
      <c r="M29" s="38" t="e">
        <f t="shared" si="33"/>
        <v>#REF!</v>
      </c>
      <c r="N29" s="38" t="e">
        <f t="shared" si="33"/>
        <v>#REF!</v>
      </c>
      <c r="O29" s="38" t="e">
        <f t="shared" si="33"/>
        <v>#REF!</v>
      </c>
      <c r="P29" s="103" t="e">
        <f t="shared" si="18"/>
        <v>#REF!</v>
      </c>
      <c r="Q29" s="91"/>
      <c r="R29" s="103" t="e">
        <f t="shared" si="19"/>
        <v>#REF!</v>
      </c>
      <c r="S29" s="97"/>
      <c r="T29" s="87"/>
      <c r="U29" s="87"/>
    </row>
    <row r="30" spans="1:21" x14ac:dyDescent="0.45">
      <c r="A30" s="2" t="str">
        <f t="shared" si="15"/>
        <v>WiFi Indoor</v>
      </c>
      <c r="B30" s="2" t="str">
        <f t="shared" si="15"/>
        <v>WiFi-Indoor-Common</v>
      </c>
      <c r="C30" s="38">
        <f t="shared" si="15"/>
        <v>1264.5101694915256</v>
      </c>
      <c r="D30" s="38"/>
      <c r="E30" s="38"/>
      <c r="F30" s="38">
        <f t="shared" ref="F30:J30" si="34">$C30*SUM(F11)</f>
        <v>3865607.588135594</v>
      </c>
      <c r="G30" s="38" t="e">
        <f t="shared" si="34"/>
        <v>#REF!</v>
      </c>
      <c r="H30" s="38" t="e">
        <f t="shared" si="34"/>
        <v>#REF!</v>
      </c>
      <c r="I30" s="38" t="e">
        <f t="shared" si="34"/>
        <v>#REF!</v>
      </c>
      <c r="J30" s="38" t="e">
        <f t="shared" si="34"/>
        <v>#REF!</v>
      </c>
      <c r="K30" s="38">
        <f t="shared" ref="K30:O30" si="35">$C30*SUM(K11)</f>
        <v>0</v>
      </c>
      <c r="L30" s="38">
        <f t="shared" si="35"/>
        <v>3865607.588135594</v>
      </c>
      <c r="M30" s="38" t="e">
        <f t="shared" si="35"/>
        <v>#REF!</v>
      </c>
      <c r="N30" s="38" t="e">
        <f t="shared" si="35"/>
        <v>#REF!</v>
      </c>
      <c r="O30" s="38" t="e">
        <f t="shared" si="35"/>
        <v>#REF!</v>
      </c>
      <c r="P30" s="103" t="e">
        <f t="shared" si="18"/>
        <v>#REF!</v>
      </c>
      <c r="Q30" s="91"/>
      <c r="R30" s="103" t="e">
        <f t="shared" si="19"/>
        <v>#REF!</v>
      </c>
      <c r="S30" s="97"/>
      <c r="T30" s="87"/>
      <c r="U30" s="87"/>
    </row>
    <row r="31" spans="1:21" x14ac:dyDescent="0.45">
      <c r="A31" s="2" t="str">
        <f t="shared" si="15"/>
        <v>WiFi Outdoor</v>
      </c>
      <c r="B31" s="2" t="str">
        <f t="shared" si="15"/>
        <v>WiFi-Outdoor-Copper</v>
      </c>
      <c r="C31" s="38">
        <f t="shared" si="15"/>
        <v>1460.52</v>
      </c>
      <c r="D31" s="38"/>
      <c r="E31" s="38"/>
      <c r="F31" s="38">
        <f t="shared" ref="F31:J31" si="36">$C31*SUM(F12)</f>
        <v>43815.6</v>
      </c>
      <c r="G31" s="38" t="e">
        <f t="shared" si="36"/>
        <v>#REF!</v>
      </c>
      <c r="H31" s="38" t="e">
        <f t="shared" si="36"/>
        <v>#REF!</v>
      </c>
      <c r="I31" s="38" t="e">
        <f t="shared" si="36"/>
        <v>#REF!</v>
      </c>
      <c r="J31" s="38" t="e">
        <f t="shared" si="36"/>
        <v>#REF!</v>
      </c>
      <c r="K31" s="38">
        <f t="shared" ref="K31:O31" si="37">$C31*SUM(K12)</f>
        <v>0</v>
      </c>
      <c r="L31" s="38">
        <f t="shared" si="37"/>
        <v>43815.6</v>
      </c>
      <c r="M31" s="38" t="e">
        <f t="shared" si="37"/>
        <v>#REF!</v>
      </c>
      <c r="N31" s="38" t="e">
        <f t="shared" si="37"/>
        <v>#REF!</v>
      </c>
      <c r="O31" s="38" t="e">
        <f t="shared" si="37"/>
        <v>#REF!</v>
      </c>
      <c r="P31" s="103" t="e">
        <f t="shared" si="18"/>
        <v>#REF!</v>
      </c>
      <c r="Q31" s="91"/>
      <c r="R31" s="103" t="e">
        <f t="shared" si="19"/>
        <v>#REF!</v>
      </c>
      <c r="S31" s="97"/>
      <c r="T31" s="87"/>
      <c r="U31" s="87"/>
    </row>
    <row r="32" spans="1:21" x14ac:dyDescent="0.45">
      <c r="A32" s="2" t="str">
        <f t="shared" si="15"/>
        <v>WiFi Outdoor</v>
      </c>
      <c r="B32" s="2" t="e">
        <f t="shared" si="15"/>
        <v>#REF!</v>
      </c>
      <c r="C32" s="38">
        <f t="shared" si="15"/>
        <v>1431.72</v>
      </c>
      <c r="D32" s="38"/>
      <c r="E32" s="38"/>
      <c r="F32" s="38" t="e">
        <f t="shared" ref="F32:J32" si="38">$C32*SUM(F13)</f>
        <v>#REF!</v>
      </c>
      <c r="G32" s="38" t="e">
        <f t="shared" si="38"/>
        <v>#REF!</v>
      </c>
      <c r="H32" s="38" t="e">
        <f t="shared" si="38"/>
        <v>#REF!</v>
      </c>
      <c r="I32" s="38" t="e">
        <f t="shared" si="38"/>
        <v>#REF!</v>
      </c>
      <c r="J32" s="38" t="e">
        <f t="shared" si="38"/>
        <v>#REF!</v>
      </c>
      <c r="K32" s="38">
        <f t="shared" ref="K32:O32" si="39">$C32*SUM(K13)</f>
        <v>0</v>
      </c>
      <c r="L32" s="38" t="e">
        <f t="shared" si="39"/>
        <v>#REF!</v>
      </c>
      <c r="M32" s="38" t="e">
        <f t="shared" si="39"/>
        <v>#REF!</v>
      </c>
      <c r="N32" s="38" t="e">
        <f t="shared" si="39"/>
        <v>#REF!</v>
      </c>
      <c r="O32" s="38" t="e">
        <f t="shared" si="39"/>
        <v>#REF!</v>
      </c>
      <c r="P32" s="103" t="e">
        <f t="shared" si="18"/>
        <v>#REF!</v>
      </c>
      <c r="Q32" s="91"/>
      <c r="R32" s="103" t="e">
        <f t="shared" si="19"/>
        <v>#REF!</v>
      </c>
      <c r="S32" s="97"/>
      <c r="T32" s="87"/>
      <c r="U32" s="87"/>
    </row>
    <row r="33" spans="1:21" x14ac:dyDescent="0.45">
      <c r="A33" s="2" t="str">
        <f t="shared" si="15"/>
        <v>WiFi Outdoor</v>
      </c>
      <c r="B33" s="2" t="str">
        <f t="shared" si="15"/>
        <v>WiFi-Outdoor-Fiber</v>
      </c>
      <c r="C33" s="38">
        <f t="shared" si="15"/>
        <v>2290.08</v>
      </c>
      <c r="D33" s="38"/>
      <c r="E33" s="38"/>
      <c r="F33" s="38">
        <f t="shared" ref="F33:J33" si="40">$C33*SUM(F14)</f>
        <v>68702.399999999994</v>
      </c>
      <c r="G33" s="38" t="e">
        <f t="shared" si="40"/>
        <v>#REF!</v>
      </c>
      <c r="H33" s="38" t="e">
        <f t="shared" si="40"/>
        <v>#REF!</v>
      </c>
      <c r="I33" s="38" t="e">
        <f t="shared" si="40"/>
        <v>#REF!</v>
      </c>
      <c r="J33" s="38" t="e">
        <f t="shared" si="40"/>
        <v>#REF!</v>
      </c>
      <c r="K33" s="38">
        <f t="shared" ref="K33:O33" si="41">$C33*SUM(K14)</f>
        <v>0</v>
      </c>
      <c r="L33" s="38">
        <f t="shared" si="41"/>
        <v>68702.399999999994</v>
      </c>
      <c r="M33" s="38" t="e">
        <f t="shared" si="41"/>
        <v>#REF!</v>
      </c>
      <c r="N33" s="38" t="e">
        <f t="shared" si="41"/>
        <v>#REF!</v>
      </c>
      <c r="O33" s="38" t="e">
        <f t="shared" si="41"/>
        <v>#REF!</v>
      </c>
      <c r="P33" s="103" t="e">
        <f t="shared" si="18"/>
        <v>#REF!</v>
      </c>
      <c r="Q33" s="91"/>
      <c r="R33" s="103" t="e">
        <f t="shared" si="19"/>
        <v>#REF!</v>
      </c>
      <c r="S33" s="97"/>
      <c r="T33" s="87"/>
      <c r="U33" s="87"/>
    </row>
    <row r="34" spans="1:21" x14ac:dyDescent="0.45">
      <c r="A34" s="2" t="str">
        <f t="shared" si="15"/>
        <v>WiFi Outdoor</v>
      </c>
      <c r="B34" s="2" t="e">
        <f t="shared" si="15"/>
        <v>#REF!</v>
      </c>
      <c r="C34" s="38">
        <f t="shared" si="15"/>
        <v>2261.2799999999997</v>
      </c>
      <c r="D34" s="38"/>
      <c r="E34" s="38"/>
      <c r="F34" s="38" t="e">
        <f t="shared" ref="F34:J34" si="42">$C34*SUM(F15)</f>
        <v>#REF!</v>
      </c>
      <c r="G34" s="38" t="e">
        <f t="shared" si="42"/>
        <v>#REF!</v>
      </c>
      <c r="H34" s="38" t="e">
        <f t="shared" si="42"/>
        <v>#REF!</v>
      </c>
      <c r="I34" s="38" t="e">
        <f t="shared" si="42"/>
        <v>#REF!</v>
      </c>
      <c r="J34" s="38" t="e">
        <f t="shared" si="42"/>
        <v>#REF!</v>
      </c>
      <c r="K34" s="38">
        <f t="shared" ref="K34:O34" si="43">$C34*SUM(K15)</f>
        <v>0</v>
      </c>
      <c r="L34" s="38" t="e">
        <f t="shared" si="43"/>
        <v>#REF!</v>
      </c>
      <c r="M34" s="38" t="e">
        <f t="shared" si="43"/>
        <v>#REF!</v>
      </c>
      <c r="N34" s="38" t="e">
        <f t="shared" si="43"/>
        <v>#REF!</v>
      </c>
      <c r="O34" s="38" t="e">
        <f t="shared" si="43"/>
        <v>#REF!</v>
      </c>
      <c r="P34" s="103" t="e">
        <f t="shared" si="18"/>
        <v>#REF!</v>
      </c>
      <c r="Q34" s="91"/>
      <c r="R34" s="103" t="e">
        <f t="shared" si="19"/>
        <v>#REF!</v>
      </c>
      <c r="S34" s="97"/>
      <c r="T34" s="87"/>
      <c r="U34" s="87"/>
    </row>
    <row r="35" spans="1:21" x14ac:dyDescent="0.45">
      <c r="A35" s="2" t="str">
        <f t="shared" si="15"/>
        <v>Dist &amp; Agg</v>
      </c>
      <c r="B35" s="2" t="e">
        <f t="shared" si="15"/>
        <v>#REF!</v>
      </c>
      <c r="C35" s="38">
        <f t="shared" si="15"/>
        <v>47952.1</v>
      </c>
      <c r="D35" s="38"/>
      <c r="E35" s="38"/>
      <c r="F35" s="38" t="e">
        <f t="shared" ref="F35:J35" si="44">$C35*SUM(F16)</f>
        <v>#REF!</v>
      </c>
      <c r="G35" s="38" t="e">
        <f t="shared" si="44"/>
        <v>#REF!</v>
      </c>
      <c r="H35" s="38" t="e">
        <f t="shared" si="44"/>
        <v>#REF!</v>
      </c>
      <c r="I35" s="38" t="e">
        <f t="shared" si="44"/>
        <v>#REF!</v>
      </c>
      <c r="J35" s="38" t="e">
        <f t="shared" si="44"/>
        <v>#REF!</v>
      </c>
      <c r="K35" s="38" t="e">
        <f t="shared" ref="K35:O35" si="45">$C35*SUM(K16)</f>
        <v>#REF!</v>
      </c>
      <c r="L35" s="38" t="e">
        <f t="shared" si="45"/>
        <v>#REF!</v>
      </c>
      <c r="M35" s="38" t="e">
        <f t="shared" si="45"/>
        <v>#REF!</v>
      </c>
      <c r="N35" s="38" t="e">
        <f t="shared" si="45"/>
        <v>#REF!</v>
      </c>
      <c r="O35" s="38" t="e">
        <f t="shared" si="45"/>
        <v>#REF!</v>
      </c>
      <c r="P35" s="103" t="e">
        <f t="shared" si="18"/>
        <v>#REF!</v>
      </c>
      <c r="Q35" s="91"/>
      <c r="R35" s="103" t="e">
        <f t="shared" si="19"/>
        <v>#REF!</v>
      </c>
      <c r="S35" s="97"/>
      <c r="T35" s="87"/>
      <c r="U35" s="87"/>
    </row>
    <row r="36" spans="1:21" x14ac:dyDescent="0.45">
      <c r="A36" s="2" t="str">
        <f t="shared" si="15"/>
        <v>Dist &amp; Agg</v>
      </c>
      <c r="B36" s="2" t="e">
        <f t="shared" si="15"/>
        <v>#REF!</v>
      </c>
      <c r="C36" s="38">
        <f t="shared" si="15"/>
        <v>18533.71</v>
      </c>
      <c r="D36" s="38"/>
      <c r="E36" s="38"/>
      <c r="F36" s="38" t="e">
        <f t="shared" ref="F36:J36" si="46">$C36*SUM(F17)</f>
        <v>#REF!</v>
      </c>
      <c r="G36" s="38" t="e">
        <f t="shared" si="46"/>
        <v>#REF!</v>
      </c>
      <c r="H36" s="38" t="e">
        <f t="shared" si="46"/>
        <v>#REF!</v>
      </c>
      <c r="I36" s="38" t="e">
        <f t="shared" si="46"/>
        <v>#REF!</v>
      </c>
      <c r="J36" s="38" t="e">
        <f t="shared" si="46"/>
        <v>#REF!</v>
      </c>
      <c r="K36" s="38" t="e">
        <f t="shared" ref="K36:O36" si="47">$C36*SUM(K17)</f>
        <v>#REF!</v>
      </c>
      <c r="L36" s="38" t="e">
        <f t="shared" si="47"/>
        <v>#REF!</v>
      </c>
      <c r="M36" s="38" t="e">
        <f t="shared" si="47"/>
        <v>#REF!</v>
      </c>
      <c r="N36" s="38" t="e">
        <f t="shared" si="47"/>
        <v>#REF!</v>
      </c>
      <c r="O36" s="38" t="e">
        <f t="shared" si="47"/>
        <v>#REF!</v>
      </c>
      <c r="P36" s="103" t="e">
        <f t="shared" si="18"/>
        <v>#REF!</v>
      </c>
      <c r="Q36" s="91"/>
      <c r="R36" s="103" t="e">
        <f t="shared" si="19"/>
        <v>#REF!</v>
      </c>
      <c r="S36" s="97"/>
      <c r="T36" s="87"/>
      <c r="U36" s="87"/>
    </row>
    <row r="37" spans="1:21" x14ac:dyDescent="0.45">
      <c r="A37" s="2" t="str">
        <f t="shared" si="15"/>
        <v>Dist &amp; Agg</v>
      </c>
      <c r="B37" s="2" t="e">
        <f t="shared" si="15"/>
        <v>#REF!</v>
      </c>
      <c r="C37" s="38">
        <f t="shared" si="15"/>
        <v>8293.2000000000007</v>
      </c>
      <c r="D37" s="38"/>
      <c r="E37" s="38"/>
      <c r="F37" s="38" t="e">
        <f t="shared" ref="F37:J37" si="48">$C37*SUM(F18)</f>
        <v>#REF!</v>
      </c>
      <c r="G37" s="38" t="e">
        <f t="shared" si="48"/>
        <v>#REF!</v>
      </c>
      <c r="H37" s="38" t="e">
        <f t="shared" si="48"/>
        <v>#REF!</v>
      </c>
      <c r="I37" s="38" t="e">
        <f t="shared" si="48"/>
        <v>#REF!</v>
      </c>
      <c r="J37" s="38" t="e">
        <f t="shared" si="48"/>
        <v>#REF!</v>
      </c>
      <c r="K37" s="38">
        <f t="shared" ref="K37:O37" si="49">$C37*SUM(K18)</f>
        <v>0</v>
      </c>
      <c r="L37" s="38" t="e">
        <f t="shared" si="49"/>
        <v>#REF!</v>
      </c>
      <c r="M37" s="38" t="e">
        <f t="shared" si="49"/>
        <v>#REF!</v>
      </c>
      <c r="N37" s="38" t="e">
        <f t="shared" si="49"/>
        <v>#REF!</v>
      </c>
      <c r="O37" s="38" t="e">
        <f t="shared" si="49"/>
        <v>#REF!</v>
      </c>
      <c r="P37" s="103" t="e">
        <f t="shared" si="18"/>
        <v>#REF!</v>
      </c>
      <c r="Q37" s="91"/>
      <c r="R37" s="103" t="e">
        <f t="shared" si="19"/>
        <v>#REF!</v>
      </c>
      <c r="S37" s="97"/>
      <c r="T37" s="87"/>
      <c r="U37" s="87"/>
    </row>
    <row r="38" spans="1:21" x14ac:dyDescent="0.45">
      <c r="A38" s="2" t="str">
        <f t="shared" si="15"/>
        <v>Dist &amp; Agg</v>
      </c>
      <c r="B38" s="2" t="e">
        <f t="shared" si="15"/>
        <v>#REF!</v>
      </c>
      <c r="C38" s="38">
        <f t="shared" si="15"/>
        <v>18033.670000000002</v>
      </c>
      <c r="D38" s="38"/>
      <c r="E38" s="38"/>
      <c r="F38" s="38" t="e">
        <f t="shared" ref="F38:J38" si="50">$C38*SUM(F19)</f>
        <v>#REF!</v>
      </c>
      <c r="G38" s="38" t="e">
        <f t="shared" si="50"/>
        <v>#REF!</v>
      </c>
      <c r="H38" s="38" t="e">
        <f t="shared" si="50"/>
        <v>#REF!</v>
      </c>
      <c r="I38" s="38" t="e">
        <f t="shared" si="50"/>
        <v>#REF!</v>
      </c>
      <c r="J38" s="38" t="e">
        <f t="shared" si="50"/>
        <v>#REF!</v>
      </c>
      <c r="K38" s="38" t="e">
        <f t="shared" ref="K38:O38" si="51">$C38*SUM(K19)</f>
        <v>#REF!</v>
      </c>
      <c r="L38" s="38" t="e">
        <f t="shared" si="51"/>
        <v>#REF!</v>
      </c>
      <c r="M38" s="38" t="e">
        <f t="shared" si="51"/>
        <v>#REF!</v>
      </c>
      <c r="N38" s="38" t="e">
        <f t="shared" si="51"/>
        <v>#REF!</v>
      </c>
      <c r="O38" s="38" t="e">
        <f t="shared" si="51"/>
        <v>#REF!</v>
      </c>
      <c r="P38" s="103" t="e">
        <f t="shared" si="18"/>
        <v>#REF!</v>
      </c>
      <c r="Q38" s="91"/>
      <c r="R38" s="103" t="e">
        <f t="shared" si="19"/>
        <v>#REF!</v>
      </c>
      <c r="S38" s="97"/>
      <c r="T38" s="87"/>
      <c r="U38" s="87"/>
    </row>
    <row r="39" spans="1:21" x14ac:dyDescent="0.45">
      <c r="A39" s="43"/>
      <c r="B39" s="43" t="s">
        <v>122</v>
      </c>
      <c r="C39" s="44"/>
      <c r="D39" s="44"/>
      <c r="E39" s="44"/>
      <c r="F39" s="44" t="e">
        <f>SUM(F22:F38)</f>
        <v>#REF!</v>
      </c>
      <c r="G39" s="44" t="e">
        <f t="shared" ref="G39:J39" si="52">SUM(G22:G38)</f>
        <v>#REF!</v>
      </c>
      <c r="H39" s="44" t="e">
        <f t="shared" si="52"/>
        <v>#REF!</v>
      </c>
      <c r="I39" s="44" t="e">
        <f t="shared" si="52"/>
        <v>#REF!</v>
      </c>
      <c r="J39" s="44" t="e">
        <f t="shared" si="52"/>
        <v>#REF!</v>
      </c>
      <c r="K39" s="44" t="e">
        <f t="shared" ref="K39:R39" si="53">SUM(K22:K38)</f>
        <v>#REF!</v>
      </c>
      <c r="L39" s="44" t="e">
        <f t="shared" si="53"/>
        <v>#REF!</v>
      </c>
      <c r="M39" s="44" t="e">
        <f t="shared" si="53"/>
        <v>#REF!</v>
      </c>
      <c r="N39" s="44" t="e">
        <f t="shared" si="53"/>
        <v>#REF!</v>
      </c>
      <c r="O39" s="44" t="e">
        <f t="shared" si="53"/>
        <v>#REF!</v>
      </c>
      <c r="P39" s="44" t="e">
        <f t="shared" si="53"/>
        <v>#REF!</v>
      </c>
      <c r="Q39" s="91"/>
      <c r="R39" s="44" t="e">
        <f t="shared" si="53"/>
        <v>#REF!</v>
      </c>
      <c r="S39" s="91"/>
      <c r="T39" s="88"/>
      <c r="U39" s="88"/>
    </row>
    <row r="40" spans="1:21" x14ac:dyDescent="0.45">
      <c r="A40" s="42"/>
      <c r="B40" s="42"/>
      <c r="C40" s="42"/>
      <c r="D40" s="42"/>
      <c r="E40" s="42"/>
      <c r="F40" s="42"/>
      <c r="G40" s="42"/>
      <c r="H40" s="42"/>
      <c r="I40" s="42"/>
      <c r="J40" s="42"/>
      <c r="K40" s="42"/>
      <c r="L40" s="42"/>
      <c r="M40" s="42"/>
      <c r="N40" s="42"/>
      <c r="O40" s="42"/>
      <c r="P40" s="102"/>
      <c r="Q40" s="102"/>
      <c r="R40" s="102"/>
      <c r="S40" s="42"/>
      <c r="T40" s="42"/>
      <c r="U40" s="42"/>
    </row>
    <row r="41" spans="1:21" ht="27.75" x14ac:dyDescent="0.45">
      <c r="A41" s="10" t="str">
        <f t="shared" ref="A41:R41" si="54">A2</f>
        <v>Equipment Type</v>
      </c>
      <c r="B41" s="10" t="str">
        <f t="shared" si="54"/>
        <v>In Building</v>
      </c>
      <c r="C41" s="41"/>
      <c r="D41" s="10" t="str">
        <f t="shared" si="54"/>
        <v>Annual Unit Build</v>
      </c>
      <c r="E41" s="41"/>
      <c r="F41" s="10">
        <f t="shared" si="54"/>
        <v>2024</v>
      </c>
      <c r="G41" s="10">
        <f t="shared" si="54"/>
        <v>2025</v>
      </c>
      <c r="H41" s="10">
        <f t="shared" si="54"/>
        <v>2026</v>
      </c>
      <c r="I41" s="10">
        <f t="shared" si="54"/>
        <v>2027</v>
      </c>
      <c r="J41" s="10">
        <f t="shared" si="54"/>
        <v>2028</v>
      </c>
      <c r="K41" s="10">
        <f t="shared" si="54"/>
        <v>2029</v>
      </c>
      <c r="L41" s="10">
        <f t="shared" si="54"/>
        <v>2030</v>
      </c>
      <c r="M41" s="10">
        <f t="shared" si="54"/>
        <v>2031</v>
      </c>
      <c r="N41" s="10">
        <f t="shared" si="54"/>
        <v>2032</v>
      </c>
      <c r="O41" s="10">
        <f t="shared" si="54"/>
        <v>2033</v>
      </c>
      <c r="P41" s="10" t="str">
        <f t="shared" si="54"/>
        <v>10-Year Total</v>
      </c>
      <c r="Q41" s="90"/>
      <c r="R41" s="10" t="str">
        <f t="shared" si="54"/>
        <v>5-Year Total</v>
      </c>
      <c r="S41" s="90"/>
      <c r="T41" s="86"/>
      <c r="U41" s="86"/>
    </row>
    <row r="42" spans="1:21" x14ac:dyDescent="0.45">
      <c r="A42" s="2" t="str">
        <f t="shared" ref="A42:D42" si="55">A3</f>
        <v>Edge</v>
      </c>
      <c r="B42" s="2" t="e">
        <f t="shared" si="55"/>
        <v>#REF!</v>
      </c>
      <c r="C42" s="38"/>
      <c r="D42" s="38">
        <f t="shared" si="55"/>
        <v>0</v>
      </c>
      <c r="E42" s="38"/>
      <c r="F42" s="38" t="e">
        <f>'Annual Calc'!D14</f>
        <v>#REF!</v>
      </c>
      <c r="G42" s="38" t="e">
        <f>'Annual Calc'!E14</f>
        <v>#REF!</v>
      </c>
      <c r="H42" s="38" t="e">
        <f>'Annual Calc'!F14</f>
        <v>#REF!</v>
      </c>
      <c r="I42" s="38" t="e">
        <f>'Annual Calc'!G14</f>
        <v>#REF!</v>
      </c>
      <c r="J42" s="38" t="e">
        <f>'Annual Calc'!H14</f>
        <v>#REF!</v>
      </c>
      <c r="K42" s="38" t="e">
        <f>'Annual Calc'!I14</f>
        <v>#REF!</v>
      </c>
      <c r="L42" s="38" t="e">
        <f>'Annual Calc'!J14</f>
        <v>#REF!</v>
      </c>
      <c r="M42" s="38" t="e">
        <f>'Annual Calc'!K14</f>
        <v>#REF!</v>
      </c>
      <c r="N42" s="38" t="e">
        <f>'Annual Calc'!L14</f>
        <v>#REF!</v>
      </c>
      <c r="O42" s="38" t="e">
        <f>'Annual Calc'!M14</f>
        <v>#REF!</v>
      </c>
      <c r="P42" s="103" t="e">
        <f t="shared" ref="P42:P58" si="56">SUM(F42:O42)</f>
        <v>#REF!</v>
      </c>
      <c r="Q42" s="91"/>
      <c r="R42" s="103" t="e">
        <f t="shared" ref="R42:R58" si="57">SUM(F42:J42)</f>
        <v>#REF!</v>
      </c>
      <c r="S42" s="97"/>
      <c r="T42" s="87"/>
      <c r="U42" s="87"/>
    </row>
    <row r="43" spans="1:21" x14ac:dyDescent="0.45">
      <c r="A43" s="2" t="str">
        <f t="shared" ref="A43:D43" si="58">A4</f>
        <v>Edge</v>
      </c>
      <c r="B43" s="2" t="e">
        <f t="shared" si="58"/>
        <v>#REF!</v>
      </c>
      <c r="C43" s="38"/>
      <c r="D43" s="38">
        <f t="shared" si="58"/>
        <v>0</v>
      </c>
      <c r="E43" s="38"/>
      <c r="F43" s="38" t="e">
        <f>'Annual Calc'!D27</f>
        <v>#REF!</v>
      </c>
      <c r="G43" s="38" t="e">
        <f>'Annual Calc'!E27</f>
        <v>#REF!</v>
      </c>
      <c r="H43" s="38" t="e">
        <f>'Annual Calc'!F27</f>
        <v>#REF!</v>
      </c>
      <c r="I43" s="38" t="e">
        <f>'Annual Calc'!G27</f>
        <v>#REF!</v>
      </c>
      <c r="J43" s="38" t="e">
        <f>'Annual Calc'!H27</f>
        <v>#REF!</v>
      </c>
      <c r="K43" s="38" t="e">
        <f>'Annual Calc'!I27</f>
        <v>#REF!</v>
      </c>
      <c r="L43" s="38" t="e">
        <f>'Annual Calc'!J27</f>
        <v>#REF!</v>
      </c>
      <c r="M43" s="38" t="e">
        <f>'Annual Calc'!K27</f>
        <v>#REF!</v>
      </c>
      <c r="N43" s="38" t="e">
        <f>'Annual Calc'!L27</f>
        <v>#REF!</v>
      </c>
      <c r="O43" s="38" t="e">
        <f>'Annual Calc'!M27</f>
        <v>#REF!</v>
      </c>
      <c r="P43" s="103" t="e">
        <f t="shared" si="56"/>
        <v>#REF!</v>
      </c>
      <c r="Q43" s="91"/>
      <c r="R43" s="103" t="e">
        <f t="shared" si="57"/>
        <v>#REF!</v>
      </c>
      <c r="S43" s="97"/>
      <c r="T43" s="87"/>
      <c r="U43" s="87"/>
    </row>
    <row r="44" spans="1:21" x14ac:dyDescent="0.45">
      <c r="A44" s="2" t="str">
        <f t="shared" ref="A44:D44" si="59">A5</f>
        <v>Edge</v>
      </c>
      <c r="B44" s="2" t="e">
        <f t="shared" si="59"/>
        <v>#REF!</v>
      </c>
      <c r="C44" s="38"/>
      <c r="D44" s="38">
        <f t="shared" si="59"/>
        <v>0</v>
      </c>
      <c r="E44" s="38"/>
      <c r="F44" s="38" t="e">
        <f>'Annual Calc'!D40</f>
        <v>#REF!</v>
      </c>
      <c r="G44" s="38" t="e">
        <f>'Annual Calc'!E40</f>
        <v>#REF!</v>
      </c>
      <c r="H44" s="38" t="e">
        <f>'Annual Calc'!F40</f>
        <v>#REF!</v>
      </c>
      <c r="I44" s="38" t="e">
        <f>'Annual Calc'!G40</f>
        <v>#REF!</v>
      </c>
      <c r="J44" s="38" t="e">
        <f>'Annual Calc'!H40</f>
        <v>#REF!</v>
      </c>
      <c r="K44" s="38" t="e">
        <f>'Annual Calc'!I40</f>
        <v>#REF!</v>
      </c>
      <c r="L44" s="38" t="e">
        <f>'Annual Calc'!J40</f>
        <v>#REF!</v>
      </c>
      <c r="M44" s="38" t="e">
        <f>'Annual Calc'!K40</f>
        <v>#REF!</v>
      </c>
      <c r="N44" s="38" t="e">
        <f>'Annual Calc'!L40</f>
        <v>#REF!</v>
      </c>
      <c r="O44" s="38" t="e">
        <f>'Annual Calc'!M40</f>
        <v>#REF!</v>
      </c>
      <c r="P44" s="103" t="e">
        <f t="shared" si="56"/>
        <v>#REF!</v>
      </c>
      <c r="Q44" s="91"/>
      <c r="R44" s="103" t="e">
        <f t="shared" si="57"/>
        <v>#REF!</v>
      </c>
      <c r="S44" s="97"/>
      <c r="T44" s="87"/>
      <c r="U44" s="87"/>
    </row>
    <row r="45" spans="1:21" x14ac:dyDescent="0.45">
      <c r="A45" s="2" t="str">
        <f t="shared" ref="A45:D45" si="60">A6</f>
        <v>Edge</v>
      </c>
      <c r="B45" s="2" t="e">
        <f t="shared" si="60"/>
        <v>#REF!</v>
      </c>
      <c r="C45" s="38"/>
      <c r="D45" s="38">
        <f t="shared" si="60"/>
        <v>0</v>
      </c>
      <c r="E45" s="38"/>
      <c r="F45" s="38" t="e">
        <f>'Annual Calc'!D53</f>
        <v>#REF!</v>
      </c>
      <c r="G45" s="38" t="e">
        <f>'Annual Calc'!E53</f>
        <v>#REF!</v>
      </c>
      <c r="H45" s="38" t="e">
        <f>'Annual Calc'!F53</f>
        <v>#REF!</v>
      </c>
      <c r="I45" s="38" t="e">
        <f>'Annual Calc'!G53</f>
        <v>#REF!</v>
      </c>
      <c r="J45" s="38" t="e">
        <f>'Annual Calc'!H53</f>
        <v>#REF!</v>
      </c>
      <c r="K45" s="38" t="e">
        <f>'Annual Calc'!I53</f>
        <v>#REF!</v>
      </c>
      <c r="L45" s="38" t="e">
        <f>'Annual Calc'!J53</f>
        <v>#REF!</v>
      </c>
      <c r="M45" s="38" t="e">
        <f>'Annual Calc'!K53</f>
        <v>#REF!</v>
      </c>
      <c r="N45" s="38" t="e">
        <f>'Annual Calc'!L53</f>
        <v>#REF!</v>
      </c>
      <c r="O45" s="38" t="e">
        <f>'Annual Calc'!M53</f>
        <v>#REF!</v>
      </c>
      <c r="P45" s="103" t="e">
        <f t="shared" si="56"/>
        <v>#REF!</v>
      </c>
      <c r="Q45" s="91"/>
      <c r="R45" s="103" t="e">
        <f t="shared" si="57"/>
        <v>#REF!</v>
      </c>
      <c r="S45" s="97"/>
      <c r="T45" s="87"/>
      <c r="U45" s="87"/>
    </row>
    <row r="46" spans="1:21" x14ac:dyDescent="0.45">
      <c r="A46" s="2" t="str">
        <f t="shared" ref="A46:D46" si="61">A7</f>
        <v>Edge</v>
      </c>
      <c r="B46" s="2" t="e">
        <f t="shared" si="61"/>
        <v>#REF!</v>
      </c>
      <c r="C46" s="38"/>
      <c r="D46" s="38">
        <f t="shared" si="61"/>
        <v>0</v>
      </c>
      <c r="E46" s="38"/>
      <c r="F46" s="38" t="e">
        <f>'Annual Calc'!D66</f>
        <v>#REF!</v>
      </c>
      <c r="G46" s="38" t="e">
        <f>'Annual Calc'!E66</f>
        <v>#REF!</v>
      </c>
      <c r="H46" s="38" t="e">
        <f>'Annual Calc'!F66</f>
        <v>#REF!</v>
      </c>
      <c r="I46" s="38" t="e">
        <f>'Annual Calc'!G66</f>
        <v>#REF!</v>
      </c>
      <c r="J46" s="38" t="e">
        <f>'Annual Calc'!H66</f>
        <v>#REF!</v>
      </c>
      <c r="K46" s="38" t="e">
        <f>'Annual Calc'!I66</f>
        <v>#REF!</v>
      </c>
      <c r="L46" s="38" t="e">
        <f>'Annual Calc'!J66</f>
        <v>#REF!</v>
      </c>
      <c r="M46" s="38" t="e">
        <f>'Annual Calc'!K66</f>
        <v>#REF!</v>
      </c>
      <c r="N46" s="38" t="e">
        <f>'Annual Calc'!L66</f>
        <v>#REF!</v>
      </c>
      <c r="O46" s="38" t="e">
        <f>'Annual Calc'!M66</f>
        <v>#REF!</v>
      </c>
      <c r="P46" s="103" t="e">
        <f t="shared" si="56"/>
        <v>#REF!</v>
      </c>
      <c r="Q46" s="91"/>
      <c r="R46" s="103" t="e">
        <f t="shared" si="57"/>
        <v>#REF!</v>
      </c>
      <c r="S46" s="97"/>
      <c r="T46" s="87"/>
      <c r="U46" s="87"/>
    </row>
    <row r="47" spans="1:21" x14ac:dyDescent="0.45">
      <c r="A47" s="2" t="str">
        <f t="shared" ref="A47:D47" si="62">A8</f>
        <v>Edge</v>
      </c>
      <c r="B47" s="2" t="e">
        <f t="shared" si="62"/>
        <v>#REF!</v>
      </c>
      <c r="C47" s="38"/>
      <c r="D47" s="38">
        <f t="shared" si="62"/>
        <v>0</v>
      </c>
      <c r="E47" s="38"/>
      <c r="F47" s="38" t="e">
        <f>'Annual Calc'!D79</f>
        <v>#REF!</v>
      </c>
      <c r="G47" s="38" t="e">
        <f>'Annual Calc'!E79</f>
        <v>#REF!</v>
      </c>
      <c r="H47" s="38" t="e">
        <f>'Annual Calc'!F79</f>
        <v>#REF!</v>
      </c>
      <c r="I47" s="38" t="e">
        <f>'Annual Calc'!G79</f>
        <v>#REF!</v>
      </c>
      <c r="J47" s="38" t="e">
        <f>'Annual Calc'!H79</f>
        <v>#REF!</v>
      </c>
      <c r="K47" s="38" t="e">
        <f>'Annual Calc'!I79</f>
        <v>#REF!</v>
      </c>
      <c r="L47" s="38" t="e">
        <f>'Annual Calc'!J79</f>
        <v>#REF!</v>
      </c>
      <c r="M47" s="38" t="e">
        <f>'Annual Calc'!K79</f>
        <v>#REF!</v>
      </c>
      <c r="N47" s="38" t="e">
        <f>'Annual Calc'!L79</f>
        <v>#REF!</v>
      </c>
      <c r="O47" s="38" t="e">
        <f>'Annual Calc'!M79</f>
        <v>#REF!</v>
      </c>
      <c r="P47" s="103" t="e">
        <f t="shared" si="56"/>
        <v>#REF!</v>
      </c>
      <c r="Q47" s="91"/>
      <c r="R47" s="103" t="e">
        <f t="shared" si="57"/>
        <v>#REF!</v>
      </c>
      <c r="S47" s="97"/>
      <c r="T47" s="87"/>
      <c r="U47" s="87"/>
    </row>
    <row r="48" spans="1:21" x14ac:dyDescent="0.45">
      <c r="A48" s="2" t="str">
        <f t="shared" ref="A48:D48" si="63">A9</f>
        <v>Edge</v>
      </c>
      <c r="B48" s="2" t="e">
        <f t="shared" si="63"/>
        <v>#REF!</v>
      </c>
      <c r="C48" s="38"/>
      <c r="D48" s="38">
        <f t="shared" si="63"/>
        <v>0</v>
      </c>
      <c r="E48" s="38"/>
      <c r="F48" s="38" t="e">
        <f>'Annual Calc'!D92</f>
        <v>#REF!</v>
      </c>
      <c r="G48" s="38" t="e">
        <f>'Annual Calc'!E92</f>
        <v>#REF!</v>
      </c>
      <c r="H48" s="38" t="e">
        <f>'Annual Calc'!F92</f>
        <v>#REF!</v>
      </c>
      <c r="I48" s="38" t="e">
        <f>'Annual Calc'!G92</f>
        <v>#REF!</v>
      </c>
      <c r="J48" s="38" t="e">
        <f>'Annual Calc'!H92</f>
        <v>#REF!</v>
      </c>
      <c r="K48" s="38" t="e">
        <f>'Annual Calc'!I92</f>
        <v>#REF!</v>
      </c>
      <c r="L48" s="38" t="e">
        <f>'Annual Calc'!J92</f>
        <v>#REF!</v>
      </c>
      <c r="M48" s="38" t="e">
        <f>'Annual Calc'!K92</f>
        <v>#REF!</v>
      </c>
      <c r="N48" s="38" t="e">
        <f>'Annual Calc'!L92</f>
        <v>#REF!</v>
      </c>
      <c r="O48" s="38" t="e">
        <f>'Annual Calc'!M92</f>
        <v>#REF!</v>
      </c>
      <c r="P48" s="103" t="e">
        <f t="shared" si="56"/>
        <v>#REF!</v>
      </c>
      <c r="Q48" s="91"/>
      <c r="R48" s="103" t="e">
        <f t="shared" si="57"/>
        <v>#REF!</v>
      </c>
      <c r="S48" s="97"/>
      <c r="T48" s="87"/>
      <c r="U48" s="87"/>
    </row>
    <row r="49" spans="1:21" x14ac:dyDescent="0.45">
      <c r="A49" s="2" t="str">
        <f t="shared" ref="A49:D49" si="64">A10</f>
        <v>WiFi Indoor</v>
      </c>
      <c r="B49" s="2" t="str">
        <f t="shared" si="64"/>
        <v>WiFi-Indoor-Housing</v>
      </c>
      <c r="C49" s="38"/>
      <c r="D49" s="38">
        <f t="shared" si="64"/>
        <v>0</v>
      </c>
      <c r="E49" s="38"/>
      <c r="F49" s="38">
        <f>'Annual Calc'!D105</f>
        <v>0</v>
      </c>
      <c r="G49" s="38" t="e">
        <f>'Annual Calc'!E105</f>
        <v>#REF!</v>
      </c>
      <c r="H49" s="38" t="e">
        <f>'Annual Calc'!F105</f>
        <v>#REF!</v>
      </c>
      <c r="I49" s="38" t="e">
        <f>'Annual Calc'!G105</f>
        <v>#REF!</v>
      </c>
      <c r="J49" s="38" t="e">
        <f>'Annual Calc'!H105</f>
        <v>#REF!</v>
      </c>
      <c r="K49" s="38" t="e">
        <f>'Annual Calc'!I105</f>
        <v>#REF!</v>
      </c>
      <c r="L49" s="38" t="e">
        <f>'Annual Calc'!J105</f>
        <v>#REF!</v>
      </c>
      <c r="M49" s="38" t="e">
        <f>'Annual Calc'!K105</f>
        <v>#REF!</v>
      </c>
      <c r="N49" s="38" t="e">
        <f>'Annual Calc'!L105</f>
        <v>#REF!</v>
      </c>
      <c r="O49" s="38" t="e">
        <f>'Annual Calc'!M105</f>
        <v>#REF!</v>
      </c>
      <c r="P49" s="103" t="e">
        <f t="shared" si="56"/>
        <v>#REF!</v>
      </c>
      <c r="Q49" s="91"/>
      <c r="R49" s="103" t="e">
        <f t="shared" si="57"/>
        <v>#REF!</v>
      </c>
      <c r="S49" s="97"/>
      <c r="T49" s="87"/>
      <c r="U49" s="87"/>
    </row>
    <row r="50" spans="1:21" x14ac:dyDescent="0.45">
      <c r="A50" s="2" t="str">
        <f t="shared" ref="A50:D50" si="65">A11</f>
        <v>WiFi Indoor</v>
      </c>
      <c r="B50" s="2" t="str">
        <f t="shared" si="65"/>
        <v>WiFi-Indoor-Common</v>
      </c>
      <c r="C50" s="38"/>
      <c r="D50" s="38">
        <f t="shared" si="65"/>
        <v>0</v>
      </c>
      <c r="E50" s="38"/>
      <c r="F50" s="38">
        <f>'Annual Calc'!D118</f>
        <v>0</v>
      </c>
      <c r="G50" s="38" t="e">
        <f>'Annual Calc'!E118</f>
        <v>#REF!</v>
      </c>
      <c r="H50" s="38" t="e">
        <f>'Annual Calc'!F118</f>
        <v>#REF!</v>
      </c>
      <c r="I50" s="38" t="e">
        <f>'Annual Calc'!G118</f>
        <v>#REF!</v>
      </c>
      <c r="J50" s="38" t="e">
        <f>'Annual Calc'!H118</f>
        <v>#REF!</v>
      </c>
      <c r="K50" s="38" t="e">
        <f>'Annual Calc'!I118</f>
        <v>#REF!</v>
      </c>
      <c r="L50" s="38" t="e">
        <f>'Annual Calc'!J118</f>
        <v>#REF!</v>
      </c>
      <c r="M50" s="38" t="e">
        <f>'Annual Calc'!K118</f>
        <v>#REF!</v>
      </c>
      <c r="N50" s="38" t="e">
        <f>'Annual Calc'!L118</f>
        <v>#REF!</v>
      </c>
      <c r="O50" s="38" t="e">
        <f>'Annual Calc'!M118</f>
        <v>#REF!</v>
      </c>
      <c r="P50" s="103" t="e">
        <f t="shared" si="56"/>
        <v>#REF!</v>
      </c>
      <c r="Q50" s="91"/>
      <c r="R50" s="103" t="e">
        <f t="shared" si="57"/>
        <v>#REF!</v>
      </c>
      <c r="S50" s="97"/>
      <c r="T50" s="87"/>
      <c r="U50" s="87"/>
    </row>
    <row r="51" spans="1:21" x14ac:dyDescent="0.45">
      <c r="A51" s="2" t="str">
        <f t="shared" ref="A51:D51" si="66">A12</f>
        <v>WiFi Outdoor</v>
      </c>
      <c r="B51" s="2" t="str">
        <f t="shared" si="66"/>
        <v>WiFi-Outdoor-Copper</v>
      </c>
      <c r="C51" s="38"/>
      <c r="D51" s="38">
        <f t="shared" si="66"/>
        <v>0</v>
      </c>
      <c r="E51" s="38"/>
      <c r="F51" s="38">
        <f>'Annual Calc'!D131</f>
        <v>0</v>
      </c>
      <c r="G51" s="38" t="e">
        <f>'Annual Calc'!E131</f>
        <v>#REF!</v>
      </c>
      <c r="H51" s="38" t="e">
        <f>'Annual Calc'!F131</f>
        <v>#REF!</v>
      </c>
      <c r="I51" s="38" t="e">
        <f>'Annual Calc'!G131</f>
        <v>#REF!</v>
      </c>
      <c r="J51" s="38" t="e">
        <f>'Annual Calc'!H131</f>
        <v>#REF!</v>
      </c>
      <c r="K51" s="38" t="e">
        <f>'Annual Calc'!I131</f>
        <v>#REF!</v>
      </c>
      <c r="L51" s="38" t="e">
        <f>'Annual Calc'!J131</f>
        <v>#REF!</v>
      </c>
      <c r="M51" s="38" t="e">
        <f>'Annual Calc'!K131</f>
        <v>#REF!</v>
      </c>
      <c r="N51" s="38" t="e">
        <f>'Annual Calc'!L131</f>
        <v>#REF!</v>
      </c>
      <c r="O51" s="38" t="e">
        <f>'Annual Calc'!M131</f>
        <v>#REF!</v>
      </c>
      <c r="P51" s="103" t="e">
        <f t="shared" si="56"/>
        <v>#REF!</v>
      </c>
      <c r="Q51" s="91"/>
      <c r="R51" s="103" t="e">
        <f t="shared" si="57"/>
        <v>#REF!</v>
      </c>
      <c r="S51" s="97"/>
      <c r="T51" s="87"/>
      <c r="U51" s="87"/>
    </row>
    <row r="52" spans="1:21" x14ac:dyDescent="0.45">
      <c r="A52" s="2" t="str">
        <f t="shared" ref="A52:D52" si="67">A13</f>
        <v>WiFi Outdoor</v>
      </c>
      <c r="B52" s="2" t="e">
        <f t="shared" si="67"/>
        <v>#REF!</v>
      </c>
      <c r="C52" s="38"/>
      <c r="D52" s="38">
        <f t="shared" si="67"/>
        <v>0</v>
      </c>
      <c r="E52" s="38"/>
      <c r="F52" s="38" t="e">
        <f>'Annual Calc'!D144</f>
        <v>#REF!</v>
      </c>
      <c r="G52" s="38" t="e">
        <f>'Annual Calc'!E144</f>
        <v>#REF!</v>
      </c>
      <c r="H52" s="38" t="e">
        <f>'Annual Calc'!F144</f>
        <v>#REF!</v>
      </c>
      <c r="I52" s="38" t="e">
        <f>'Annual Calc'!G144</f>
        <v>#REF!</v>
      </c>
      <c r="J52" s="38" t="e">
        <f>'Annual Calc'!H144</f>
        <v>#REF!</v>
      </c>
      <c r="K52" s="38" t="e">
        <f>'Annual Calc'!I144</f>
        <v>#REF!</v>
      </c>
      <c r="L52" s="38" t="e">
        <f>'Annual Calc'!J144</f>
        <v>#REF!</v>
      </c>
      <c r="M52" s="38" t="e">
        <f>'Annual Calc'!K144</f>
        <v>#REF!</v>
      </c>
      <c r="N52" s="38" t="e">
        <f>'Annual Calc'!L144</f>
        <v>#REF!</v>
      </c>
      <c r="O52" s="38" t="e">
        <f>'Annual Calc'!M144</f>
        <v>#REF!</v>
      </c>
      <c r="P52" s="103" t="e">
        <f t="shared" si="56"/>
        <v>#REF!</v>
      </c>
      <c r="Q52" s="91"/>
      <c r="R52" s="103" t="e">
        <f t="shared" si="57"/>
        <v>#REF!</v>
      </c>
      <c r="S52" s="97"/>
      <c r="T52" s="87"/>
      <c r="U52" s="87"/>
    </row>
    <row r="53" spans="1:21" x14ac:dyDescent="0.45">
      <c r="A53" s="2" t="str">
        <f t="shared" ref="A53:D53" si="68">A14</f>
        <v>WiFi Outdoor</v>
      </c>
      <c r="B53" s="2" t="str">
        <f t="shared" si="68"/>
        <v>WiFi-Outdoor-Fiber</v>
      </c>
      <c r="C53" s="38"/>
      <c r="D53" s="38">
        <f t="shared" si="68"/>
        <v>0</v>
      </c>
      <c r="E53" s="38"/>
      <c r="F53" s="38">
        <f>'Annual Calc'!D157</f>
        <v>0</v>
      </c>
      <c r="G53" s="38" t="e">
        <f>'Annual Calc'!E157</f>
        <v>#REF!</v>
      </c>
      <c r="H53" s="38" t="e">
        <f>'Annual Calc'!F157</f>
        <v>#REF!</v>
      </c>
      <c r="I53" s="38" t="e">
        <f>'Annual Calc'!G157</f>
        <v>#REF!</v>
      </c>
      <c r="J53" s="38" t="e">
        <f>'Annual Calc'!H157</f>
        <v>#REF!</v>
      </c>
      <c r="K53" s="38" t="e">
        <f>'Annual Calc'!I157</f>
        <v>#REF!</v>
      </c>
      <c r="L53" s="38" t="e">
        <f>'Annual Calc'!J157</f>
        <v>#REF!</v>
      </c>
      <c r="M53" s="38" t="e">
        <f>'Annual Calc'!K157</f>
        <v>#REF!</v>
      </c>
      <c r="N53" s="38" t="e">
        <f>'Annual Calc'!L157</f>
        <v>#REF!</v>
      </c>
      <c r="O53" s="38" t="e">
        <f>'Annual Calc'!M157</f>
        <v>#REF!</v>
      </c>
      <c r="P53" s="103" t="e">
        <f t="shared" si="56"/>
        <v>#REF!</v>
      </c>
      <c r="Q53" s="91"/>
      <c r="R53" s="103" t="e">
        <f t="shared" si="57"/>
        <v>#REF!</v>
      </c>
      <c r="S53" s="97"/>
      <c r="T53" s="87"/>
      <c r="U53" s="87"/>
    </row>
    <row r="54" spans="1:21" x14ac:dyDescent="0.45">
      <c r="A54" s="2" t="str">
        <f t="shared" ref="A54:D54" si="69">A15</f>
        <v>WiFi Outdoor</v>
      </c>
      <c r="B54" s="2" t="e">
        <f t="shared" si="69"/>
        <v>#REF!</v>
      </c>
      <c r="C54" s="38"/>
      <c r="D54" s="38">
        <f t="shared" si="69"/>
        <v>0</v>
      </c>
      <c r="E54" s="38"/>
      <c r="F54" s="38" t="e">
        <f>'Annual Calc'!D170</f>
        <v>#REF!</v>
      </c>
      <c r="G54" s="38" t="e">
        <f>'Annual Calc'!E170</f>
        <v>#REF!</v>
      </c>
      <c r="H54" s="38" t="e">
        <f>'Annual Calc'!F170</f>
        <v>#REF!</v>
      </c>
      <c r="I54" s="38" t="e">
        <f>'Annual Calc'!G170</f>
        <v>#REF!</v>
      </c>
      <c r="J54" s="38" t="e">
        <f>'Annual Calc'!H170</f>
        <v>#REF!</v>
      </c>
      <c r="K54" s="38" t="e">
        <f>'Annual Calc'!I170</f>
        <v>#REF!</v>
      </c>
      <c r="L54" s="38" t="e">
        <f>'Annual Calc'!J170</f>
        <v>#REF!</v>
      </c>
      <c r="M54" s="38" t="e">
        <f>'Annual Calc'!K170</f>
        <v>#REF!</v>
      </c>
      <c r="N54" s="38" t="e">
        <f>'Annual Calc'!L170</f>
        <v>#REF!</v>
      </c>
      <c r="O54" s="38" t="e">
        <f>'Annual Calc'!M170</f>
        <v>#REF!</v>
      </c>
      <c r="P54" s="103" t="e">
        <f t="shared" si="56"/>
        <v>#REF!</v>
      </c>
      <c r="Q54" s="91"/>
      <c r="R54" s="103" t="e">
        <f t="shared" si="57"/>
        <v>#REF!</v>
      </c>
      <c r="S54" s="97"/>
      <c r="T54" s="87"/>
      <c r="U54" s="87"/>
    </row>
    <row r="55" spans="1:21" x14ac:dyDescent="0.45">
      <c r="A55" s="2" t="str">
        <f t="shared" ref="A55:D55" si="70">A16</f>
        <v>Dist &amp; Agg</v>
      </c>
      <c r="B55" s="2" t="e">
        <f t="shared" si="70"/>
        <v>#REF!</v>
      </c>
      <c r="C55" s="38"/>
      <c r="D55" s="38">
        <f t="shared" si="70"/>
        <v>0</v>
      </c>
      <c r="E55" s="38"/>
      <c r="F55" s="38" t="e">
        <f>'Annual Calc'!D183</f>
        <v>#REF!</v>
      </c>
      <c r="G55" s="38" t="e">
        <f>'Annual Calc'!E183</f>
        <v>#REF!</v>
      </c>
      <c r="H55" s="38" t="e">
        <f>'Annual Calc'!F183</f>
        <v>#REF!</v>
      </c>
      <c r="I55" s="38" t="e">
        <f>'Annual Calc'!G183</f>
        <v>#REF!</v>
      </c>
      <c r="J55" s="38" t="e">
        <f>'Annual Calc'!H183</f>
        <v>#REF!</v>
      </c>
      <c r="K55" s="38" t="e">
        <f>'Annual Calc'!I183</f>
        <v>#REF!</v>
      </c>
      <c r="L55" s="38" t="e">
        <f>'Annual Calc'!J183</f>
        <v>#REF!</v>
      </c>
      <c r="M55" s="38" t="e">
        <f>'Annual Calc'!K183</f>
        <v>#REF!</v>
      </c>
      <c r="N55" s="38" t="e">
        <f>'Annual Calc'!L183</f>
        <v>#REF!</v>
      </c>
      <c r="O55" s="38" t="e">
        <f>'Annual Calc'!M183</f>
        <v>#REF!</v>
      </c>
      <c r="P55" s="103" t="e">
        <f t="shared" si="56"/>
        <v>#REF!</v>
      </c>
      <c r="Q55" s="91"/>
      <c r="R55" s="103" t="e">
        <f t="shared" si="57"/>
        <v>#REF!</v>
      </c>
      <c r="S55" s="97"/>
      <c r="T55" s="87"/>
      <c r="U55" s="87"/>
    </row>
    <row r="56" spans="1:21" x14ac:dyDescent="0.45">
      <c r="A56" s="2" t="str">
        <f t="shared" ref="A56:D56" si="71">A17</f>
        <v>Dist &amp; Agg</v>
      </c>
      <c r="B56" s="2" t="e">
        <f t="shared" si="71"/>
        <v>#REF!</v>
      </c>
      <c r="C56" s="38"/>
      <c r="D56" s="38">
        <f t="shared" si="71"/>
        <v>0</v>
      </c>
      <c r="E56" s="38"/>
      <c r="F56" s="38" t="e">
        <f>'Annual Calc'!D196</f>
        <v>#REF!</v>
      </c>
      <c r="G56" s="38" t="e">
        <f>'Annual Calc'!E196</f>
        <v>#REF!</v>
      </c>
      <c r="H56" s="38" t="e">
        <f>'Annual Calc'!F196</f>
        <v>#REF!</v>
      </c>
      <c r="I56" s="38" t="e">
        <f>'Annual Calc'!G196</f>
        <v>#REF!</v>
      </c>
      <c r="J56" s="38" t="e">
        <f>'Annual Calc'!H196</f>
        <v>#REF!</v>
      </c>
      <c r="K56" s="38" t="e">
        <f>'Annual Calc'!I196</f>
        <v>#REF!</v>
      </c>
      <c r="L56" s="38" t="e">
        <f>'Annual Calc'!J196</f>
        <v>#REF!</v>
      </c>
      <c r="M56" s="38" t="e">
        <f>'Annual Calc'!K196</f>
        <v>#REF!</v>
      </c>
      <c r="N56" s="38" t="e">
        <f>'Annual Calc'!L196</f>
        <v>#REF!</v>
      </c>
      <c r="O56" s="38" t="e">
        <f>'Annual Calc'!M196</f>
        <v>#REF!</v>
      </c>
      <c r="P56" s="103" t="e">
        <f t="shared" si="56"/>
        <v>#REF!</v>
      </c>
      <c r="Q56" s="91"/>
      <c r="R56" s="103" t="e">
        <f t="shared" si="57"/>
        <v>#REF!</v>
      </c>
      <c r="S56" s="97"/>
      <c r="T56" s="87"/>
      <c r="U56" s="87"/>
    </row>
    <row r="57" spans="1:21" x14ac:dyDescent="0.45">
      <c r="A57" s="2" t="str">
        <f t="shared" ref="A57:D57" si="72">A18</f>
        <v>Dist &amp; Agg</v>
      </c>
      <c r="B57" s="2" t="e">
        <f t="shared" si="72"/>
        <v>#REF!</v>
      </c>
      <c r="C57" s="38"/>
      <c r="D57" s="38">
        <f t="shared" si="72"/>
        <v>0</v>
      </c>
      <c r="E57" s="38"/>
      <c r="F57" s="38" t="e">
        <f>'Annual Calc'!D209</f>
        <v>#REF!</v>
      </c>
      <c r="G57" s="38" t="e">
        <f>'Annual Calc'!E209</f>
        <v>#REF!</v>
      </c>
      <c r="H57" s="38" t="e">
        <f>'Annual Calc'!F209</f>
        <v>#REF!</v>
      </c>
      <c r="I57" s="38" t="e">
        <f>'Annual Calc'!G209</f>
        <v>#REF!</v>
      </c>
      <c r="J57" s="38" t="e">
        <f>'Annual Calc'!H209</f>
        <v>#REF!</v>
      </c>
      <c r="K57" s="38" t="e">
        <f>'Annual Calc'!I209</f>
        <v>#REF!</v>
      </c>
      <c r="L57" s="38" t="e">
        <f>'Annual Calc'!J209</f>
        <v>#REF!</v>
      </c>
      <c r="M57" s="38" t="e">
        <f>'Annual Calc'!K209</f>
        <v>#REF!</v>
      </c>
      <c r="N57" s="38" t="e">
        <f>'Annual Calc'!L209</f>
        <v>#REF!</v>
      </c>
      <c r="O57" s="38" t="e">
        <f>'Annual Calc'!M209</f>
        <v>#REF!</v>
      </c>
      <c r="P57" s="103" t="e">
        <f t="shared" si="56"/>
        <v>#REF!</v>
      </c>
      <c r="Q57" s="91"/>
      <c r="R57" s="103" t="e">
        <f t="shared" si="57"/>
        <v>#REF!</v>
      </c>
      <c r="S57" s="97"/>
      <c r="T57" s="87"/>
      <c r="U57" s="87"/>
    </row>
    <row r="58" spans="1:21" x14ac:dyDescent="0.45">
      <c r="A58" s="2" t="str">
        <f t="shared" ref="A58:D58" si="73">A19</f>
        <v>Dist &amp; Agg</v>
      </c>
      <c r="B58" s="2" t="e">
        <f t="shared" si="73"/>
        <v>#REF!</v>
      </c>
      <c r="C58" s="38"/>
      <c r="D58" s="38">
        <f t="shared" si="73"/>
        <v>0</v>
      </c>
      <c r="E58" s="38"/>
      <c r="F58" s="38" t="e">
        <f>'Annual Calc'!D222</f>
        <v>#REF!</v>
      </c>
      <c r="G58" s="38" t="e">
        <f>'Annual Calc'!E222</f>
        <v>#REF!</v>
      </c>
      <c r="H58" s="38" t="e">
        <f>'Annual Calc'!F222</f>
        <v>#REF!</v>
      </c>
      <c r="I58" s="38" t="e">
        <f>'Annual Calc'!G222</f>
        <v>#REF!</v>
      </c>
      <c r="J58" s="38" t="e">
        <f>'Annual Calc'!H222</f>
        <v>#REF!</v>
      </c>
      <c r="K58" s="38" t="e">
        <f>'Annual Calc'!I222</f>
        <v>#REF!</v>
      </c>
      <c r="L58" s="38" t="e">
        <f>'Annual Calc'!J222</f>
        <v>#REF!</v>
      </c>
      <c r="M58" s="38" t="e">
        <f>'Annual Calc'!K222</f>
        <v>#REF!</v>
      </c>
      <c r="N58" s="38" t="e">
        <f>'Annual Calc'!L222</f>
        <v>#REF!</v>
      </c>
      <c r="O58" s="38" t="e">
        <f>'Annual Calc'!M222</f>
        <v>#REF!</v>
      </c>
      <c r="P58" s="103" t="e">
        <f t="shared" si="56"/>
        <v>#REF!</v>
      </c>
      <c r="Q58" s="91"/>
      <c r="R58" s="103" t="e">
        <f t="shared" si="57"/>
        <v>#REF!</v>
      </c>
      <c r="S58" s="97"/>
      <c r="T58" s="87"/>
      <c r="U58" s="87"/>
    </row>
    <row r="59" spans="1:21" x14ac:dyDescent="0.45">
      <c r="A59" s="43"/>
      <c r="B59" s="43" t="s">
        <v>121</v>
      </c>
      <c r="C59" s="44"/>
      <c r="D59" s="44"/>
      <c r="E59" s="44"/>
      <c r="F59" s="44" t="e">
        <f>SUM(F42:F58)</f>
        <v>#REF!</v>
      </c>
      <c r="G59" s="44" t="e">
        <f t="shared" ref="G59:O59" si="74">SUM(G42:G58)</f>
        <v>#REF!</v>
      </c>
      <c r="H59" s="44" t="e">
        <f t="shared" si="74"/>
        <v>#REF!</v>
      </c>
      <c r="I59" s="44" t="e">
        <f t="shared" si="74"/>
        <v>#REF!</v>
      </c>
      <c r="J59" s="44" t="e">
        <f t="shared" si="74"/>
        <v>#REF!</v>
      </c>
      <c r="K59" s="44" t="e">
        <f t="shared" si="74"/>
        <v>#REF!</v>
      </c>
      <c r="L59" s="44" t="e">
        <f t="shared" si="74"/>
        <v>#REF!</v>
      </c>
      <c r="M59" s="44" t="e">
        <f t="shared" si="74"/>
        <v>#REF!</v>
      </c>
      <c r="N59" s="44" t="e">
        <f t="shared" si="74"/>
        <v>#REF!</v>
      </c>
      <c r="O59" s="44" t="e">
        <f t="shared" si="74"/>
        <v>#REF!</v>
      </c>
      <c r="P59" s="44" t="e">
        <f t="shared" ref="P59:R59" si="75">SUM(P42:P58)</f>
        <v>#REF!</v>
      </c>
      <c r="Q59" s="91"/>
      <c r="R59" s="44" t="e">
        <f t="shared" si="75"/>
        <v>#REF!</v>
      </c>
      <c r="S59" s="91"/>
      <c r="T59" s="88"/>
      <c r="U59" s="88"/>
    </row>
    <row r="60" spans="1:21" x14ac:dyDescent="0.45">
      <c r="A60" s="42"/>
      <c r="B60" s="42"/>
      <c r="C60" s="42"/>
      <c r="D60" s="42"/>
      <c r="E60" s="42"/>
      <c r="F60" s="42"/>
      <c r="G60" s="42"/>
      <c r="H60" s="42"/>
      <c r="I60" s="42"/>
      <c r="J60" s="42"/>
      <c r="K60" s="42"/>
      <c r="L60" s="42"/>
      <c r="M60" s="42"/>
      <c r="N60" s="42"/>
      <c r="O60" s="42"/>
      <c r="P60" s="102"/>
      <c r="Q60" s="102"/>
      <c r="R60" s="102"/>
      <c r="S60" s="42"/>
      <c r="T60" s="42"/>
      <c r="U60" s="42"/>
    </row>
    <row r="61" spans="1:21" ht="41.65" x14ac:dyDescent="0.45">
      <c r="A61" s="10"/>
      <c r="B61" s="10" t="s">
        <v>110</v>
      </c>
      <c r="C61" s="10" t="str">
        <f t="shared" ref="C61:R61" si="76">C2</f>
        <v>One-Time Unit Build</v>
      </c>
      <c r="D61" s="10" t="str">
        <f t="shared" si="76"/>
        <v>Annual Unit Build</v>
      </c>
      <c r="E61" s="10" t="str">
        <f t="shared" si="76"/>
        <v>Refresh Life Cycle (Years)</v>
      </c>
      <c r="F61" s="10">
        <f t="shared" si="76"/>
        <v>2024</v>
      </c>
      <c r="G61" s="10">
        <f t="shared" si="76"/>
        <v>2025</v>
      </c>
      <c r="H61" s="10">
        <f t="shared" si="76"/>
        <v>2026</v>
      </c>
      <c r="I61" s="10">
        <f t="shared" si="76"/>
        <v>2027</v>
      </c>
      <c r="J61" s="10">
        <f t="shared" si="76"/>
        <v>2028</v>
      </c>
      <c r="K61" s="10">
        <f t="shared" si="76"/>
        <v>2029</v>
      </c>
      <c r="L61" s="10">
        <f t="shared" si="76"/>
        <v>2030</v>
      </c>
      <c r="M61" s="10">
        <f t="shared" si="76"/>
        <v>2031</v>
      </c>
      <c r="N61" s="10">
        <f t="shared" si="76"/>
        <v>2032</v>
      </c>
      <c r="O61" s="10">
        <f t="shared" si="76"/>
        <v>2033</v>
      </c>
      <c r="P61" s="10" t="str">
        <f t="shared" si="76"/>
        <v>10-Year Total</v>
      </c>
      <c r="Q61" s="90"/>
      <c r="R61" s="10" t="str">
        <f t="shared" si="76"/>
        <v>5-Year Total</v>
      </c>
      <c r="S61" s="90"/>
      <c r="T61" s="86"/>
      <c r="U61" s="86"/>
    </row>
    <row r="62" spans="1:21" x14ac:dyDescent="0.45">
      <c r="A62" s="2"/>
      <c r="B62" s="2" t="e">
        <f>#REF!</f>
        <v>#REF!</v>
      </c>
      <c r="C62" s="38">
        <f>'Selected Costs'!$H$261</f>
        <v>16131.08</v>
      </c>
      <c r="D62" s="38">
        <f>'Selected Costs'!$H$265</f>
        <v>0</v>
      </c>
      <c r="E62" s="93">
        <v>6</v>
      </c>
      <c r="F62" s="40">
        <v>14</v>
      </c>
      <c r="G62" s="40">
        <v>0</v>
      </c>
      <c r="H62" s="40">
        <v>0</v>
      </c>
      <c r="I62" s="40">
        <v>0</v>
      </c>
      <c r="J62" s="40">
        <v>0</v>
      </c>
      <c r="K62" s="40">
        <v>0</v>
      </c>
      <c r="L62" s="40">
        <f>F62</f>
        <v>14</v>
      </c>
      <c r="M62" s="40">
        <f t="shared" ref="M62:O62" si="77">G62</f>
        <v>0</v>
      </c>
      <c r="N62" s="40">
        <f t="shared" si="77"/>
        <v>0</v>
      </c>
      <c r="O62" s="40">
        <f t="shared" si="77"/>
        <v>0</v>
      </c>
      <c r="P62" s="100"/>
      <c r="Q62" s="101"/>
      <c r="R62" s="100"/>
      <c r="S62" s="96"/>
      <c r="T62" s="75"/>
      <c r="U62" s="75"/>
    </row>
    <row r="63" spans="1:21" x14ac:dyDescent="0.45">
      <c r="A63" s="2"/>
      <c r="B63" s="2" t="s">
        <v>305</v>
      </c>
      <c r="C63" s="38">
        <f>'Selected Costs'!$H$275</f>
        <v>18411.920000000002</v>
      </c>
      <c r="D63" s="38">
        <f>'Selected Costs'!$H$279</f>
        <v>0</v>
      </c>
      <c r="E63" s="93">
        <v>5</v>
      </c>
      <c r="F63" s="40">
        <v>4</v>
      </c>
      <c r="G63" s="40">
        <v>0</v>
      </c>
      <c r="H63" s="40">
        <v>0</v>
      </c>
      <c r="I63" s="40">
        <v>0</v>
      </c>
      <c r="J63" s="40">
        <v>0</v>
      </c>
      <c r="K63" s="40">
        <f>F63</f>
        <v>4</v>
      </c>
      <c r="L63" s="40">
        <f t="shared" ref="L63" si="78">G63</f>
        <v>0</v>
      </c>
      <c r="M63" s="40">
        <f t="shared" ref="M63" si="79">H63</f>
        <v>0</v>
      </c>
      <c r="N63" s="40">
        <f t="shared" ref="N63" si="80">I63</f>
        <v>0</v>
      </c>
      <c r="O63" s="40">
        <f t="shared" ref="O63" si="81">J63</f>
        <v>0</v>
      </c>
      <c r="P63" s="100"/>
      <c r="Q63" s="101"/>
      <c r="R63" s="100"/>
      <c r="S63" s="96"/>
      <c r="T63" s="75"/>
      <c r="U63" s="75"/>
    </row>
    <row r="64" spans="1:21" x14ac:dyDescent="0.45">
      <c r="A64" s="2"/>
      <c r="B64" s="2" t="e">
        <f>#REF!</f>
        <v>#REF!</v>
      </c>
      <c r="C64" s="38">
        <f>'Selected Costs'!$H$288</f>
        <v>18411.920000000002</v>
      </c>
      <c r="D64" s="38">
        <f>'Selected Costs'!$H$292</f>
        <v>0</v>
      </c>
      <c r="E64" s="93">
        <v>5</v>
      </c>
      <c r="F64" s="40">
        <v>2</v>
      </c>
      <c r="G64" s="40">
        <v>0</v>
      </c>
      <c r="H64" s="40">
        <v>0</v>
      </c>
      <c r="I64" s="40">
        <v>0</v>
      </c>
      <c r="J64" s="40">
        <v>0</v>
      </c>
      <c r="K64" s="40">
        <f>F64</f>
        <v>2</v>
      </c>
      <c r="L64" s="40">
        <f t="shared" ref="L64:L65" si="82">G64</f>
        <v>0</v>
      </c>
      <c r="M64" s="40">
        <f t="shared" ref="M64:M65" si="83">H64</f>
        <v>0</v>
      </c>
      <c r="N64" s="40">
        <f t="shared" ref="N64:N65" si="84">I64</f>
        <v>0</v>
      </c>
      <c r="O64" s="40">
        <f t="shared" ref="O64:O65" si="85">J64</f>
        <v>0</v>
      </c>
      <c r="P64" s="100"/>
      <c r="Q64" s="101"/>
      <c r="R64" s="100"/>
      <c r="S64" s="96"/>
      <c r="T64" s="75"/>
      <c r="U64" s="75"/>
    </row>
    <row r="65" spans="1:21" x14ac:dyDescent="0.45">
      <c r="A65" s="2"/>
      <c r="B65" s="2" t="e">
        <f>#REF!</f>
        <v>#REF!</v>
      </c>
      <c r="C65" s="38" t="s">
        <v>254</v>
      </c>
      <c r="D65" s="38" t="s">
        <v>254</v>
      </c>
      <c r="E65" s="93">
        <v>5</v>
      </c>
      <c r="F65" s="40">
        <v>0</v>
      </c>
      <c r="G65" s="40">
        <v>0</v>
      </c>
      <c r="H65" s="40">
        <v>0</v>
      </c>
      <c r="I65" s="40">
        <v>0</v>
      </c>
      <c r="J65" s="40">
        <v>0</v>
      </c>
      <c r="K65" s="40">
        <f t="shared" ref="K65" si="86">F65</f>
        <v>0</v>
      </c>
      <c r="L65" s="40">
        <f t="shared" si="82"/>
        <v>0</v>
      </c>
      <c r="M65" s="40">
        <f t="shared" si="83"/>
        <v>0</v>
      </c>
      <c r="N65" s="40">
        <f t="shared" si="84"/>
        <v>0</v>
      </c>
      <c r="O65" s="40">
        <f t="shared" si="85"/>
        <v>0</v>
      </c>
      <c r="P65" s="100"/>
      <c r="Q65" s="101"/>
      <c r="R65" s="100"/>
      <c r="S65" s="96"/>
      <c r="T65" s="75"/>
      <c r="U65" s="75"/>
    </row>
    <row r="66" spans="1:21" x14ac:dyDescent="0.45">
      <c r="A66" s="2"/>
      <c r="B66" s="2" t="e">
        <f>#REF!</f>
        <v>#REF!</v>
      </c>
      <c r="C66" s="38">
        <f>'Selected Costs'!$H$312</f>
        <v>0</v>
      </c>
      <c r="D66" s="38">
        <f>'Selected Costs'!$H$316</f>
        <v>0</v>
      </c>
      <c r="E66" s="93" t="s">
        <v>39</v>
      </c>
      <c r="F66" s="40">
        <v>0</v>
      </c>
      <c r="G66" s="40">
        <v>0</v>
      </c>
      <c r="H66" s="40">
        <v>0</v>
      </c>
      <c r="I66" s="40">
        <v>0</v>
      </c>
      <c r="J66" s="40">
        <v>0</v>
      </c>
      <c r="K66" s="40">
        <v>0</v>
      </c>
      <c r="L66" s="40">
        <v>0</v>
      </c>
      <c r="M66" s="40">
        <v>0</v>
      </c>
      <c r="N66" s="40">
        <v>0</v>
      </c>
      <c r="O66" s="40">
        <v>0</v>
      </c>
      <c r="P66" s="100"/>
      <c r="Q66" s="101"/>
      <c r="R66" s="100"/>
      <c r="S66" s="96"/>
      <c r="T66" s="75"/>
      <c r="U66" s="75"/>
    </row>
    <row r="67" spans="1:21" x14ac:dyDescent="0.45">
      <c r="A67" s="2"/>
      <c r="B67" s="2" t="s">
        <v>304</v>
      </c>
      <c r="C67" s="38">
        <f>'Selected Costs'!$H$323</f>
        <v>9431.4</v>
      </c>
      <c r="D67" s="38">
        <f>'Selected Costs'!$H$327</f>
        <v>0</v>
      </c>
      <c r="E67" s="93">
        <v>5</v>
      </c>
      <c r="F67" s="40">
        <v>480</v>
      </c>
      <c r="G67" s="40">
        <v>0</v>
      </c>
      <c r="H67" s="40">
        <v>0</v>
      </c>
      <c r="I67" s="40">
        <v>0</v>
      </c>
      <c r="J67" s="40">
        <v>0</v>
      </c>
      <c r="K67" s="40">
        <f>F67</f>
        <v>480</v>
      </c>
      <c r="L67" s="40">
        <f t="shared" ref="L67:L68" si="87">G67</f>
        <v>0</v>
      </c>
      <c r="M67" s="40">
        <f t="shared" ref="M67:M68" si="88">H67</f>
        <v>0</v>
      </c>
      <c r="N67" s="40">
        <f t="shared" ref="N67:N68" si="89">I67</f>
        <v>0</v>
      </c>
      <c r="O67" s="40">
        <f t="shared" ref="O67:O68" si="90">J67</f>
        <v>0</v>
      </c>
      <c r="P67" s="100"/>
      <c r="Q67" s="101"/>
      <c r="R67" s="100"/>
      <c r="S67" s="96"/>
      <c r="T67" s="75"/>
      <c r="U67" s="75"/>
    </row>
    <row r="68" spans="1:21" x14ac:dyDescent="0.45">
      <c r="A68" s="2"/>
      <c r="B68" s="2" t="s">
        <v>255</v>
      </c>
      <c r="C68" s="38">
        <f>'Selected Costs'!$H$334</f>
        <v>29483.4</v>
      </c>
      <c r="D68" s="38">
        <f>'Selected Costs'!$H$338</f>
        <v>0</v>
      </c>
      <c r="E68" s="93">
        <v>5</v>
      </c>
      <c r="F68" s="40">
        <v>20</v>
      </c>
      <c r="G68" s="40">
        <v>0</v>
      </c>
      <c r="H68" s="40">
        <v>0</v>
      </c>
      <c r="I68" s="40">
        <v>0</v>
      </c>
      <c r="J68" s="40">
        <v>0</v>
      </c>
      <c r="K68" s="40">
        <f>F68</f>
        <v>20</v>
      </c>
      <c r="L68" s="40">
        <f t="shared" si="87"/>
        <v>0</v>
      </c>
      <c r="M68" s="40">
        <f t="shared" si="88"/>
        <v>0</v>
      </c>
      <c r="N68" s="40">
        <f t="shared" si="89"/>
        <v>0</v>
      </c>
      <c r="O68" s="40">
        <f t="shared" si="90"/>
        <v>0</v>
      </c>
      <c r="P68" s="100"/>
      <c r="Q68" s="101"/>
      <c r="R68" s="100"/>
      <c r="S68" s="96"/>
      <c r="T68" s="75"/>
      <c r="U68" s="75"/>
    </row>
    <row r="69" spans="1:21" x14ac:dyDescent="0.45">
      <c r="A69" s="2"/>
      <c r="B69" s="2" t="e">
        <f>#REF!</f>
        <v>#REF!</v>
      </c>
      <c r="C69" s="38">
        <f>'Selected Costs'!$H$346</f>
        <v>0</v>
      </c>
      <c r="D69" s="38">
        <f>'Selected Costs'!$H$350</f>
        <v>0</v>
      </c>
      <c r="E69" s="93" t="s">
        <v>39</v>
      </c>
      <c r="F69" s="40">
        <v>0</v>
      </c>
      <c r="G69" s="40">
        <v>0</v>
      </c>
      <c r="H69" s="40">
        <v>0</v>
      </c>
      <c r="I69" s="40">
        <v>0</v>
      </c>
      <c r="J69" s="40">
        <v>0</v>
      </c>
      <c r="K69" s="40">
        <v>0</v>
      </c>
      <c r="L69" s="40">
        <v>0</v>
      </c>
      <c r="M69" s="40">
        <v>0</v>
      </c>
      <c r="N69" s="40">
        <v>0</v>
      </c>
      <c r="O69" s="40">
        <v>0</v>
      </c>
      <c r="P69" s="100"/>
      <c r="Q69" s="101"/>
      <c r="R69" s="100"/>
      <c r="S69" s="96"/>
      <c r="T69" s="75"/>
      <c r="U69" s="75"/>
    </row>
    <row r="70" spans="1:21" x14ac:dyDescent="0.45">
      <c r="A70" s="42"/>
      <c r="B70" s="42"/>
      <c r="C70" s="42"/>
      <c r="D70" s="42"/>
      <c r="E70" s="42"/>
      <c r="F70" s="42"/>
      <c r="G70" s="42"/>
      <c r="H70" s="42"/>
      <c r="I70" s="42"/>
      <c r="J70" s="42"/>
      <c r="K70" s="42"/>
      <c r="L70" s="42"/>
      <c r="M70" s="42"/>
      <c r="N70" s="42"/>
      <c r="O70" s="42"/>
      <c r="P70" s="102"/>
      <c r="Q70" s="102"/>
      <c r="R70" s="102"/>
      <c r="S70" s="42"/>
      <c r="T70" s="42"/>
      <c r="U70" s="42"/>
    </row>
    <row r="71" spans="1:21" ht="27.75" x14ac:dyDescent="0.45">
      <c r="A71" s="10"/>
      <c r="B71" s="10" t="s">
        <v>110</v>
      </c>
      <c r="C71" s="10" t="str">
        <f>C2</f>
        <v>One-Time Unit Build</v>
      </c>
      <c r="D71" s="41"/>
      <c r="E71" s="41"/>
      <c r="F71" s="10">
        <f>F2</f>
        <v>2024</v>
      </c>
      <c r="G71" s="10">
        <f>G2</f>
        <v>2025</v>
      </c>
      <c r="H71" s="10">
        <f>H2</f>
        <v>2026</v>
      </c>
      <c r="I71" s="10">
        <f>I2</f>
        <v>2027</v>
      </c>
      <c r="J71" s="10">
        <f>J2</f>
        <v>2028</v>
      </c>
      <c r="K71" s="10">
        <f t="shared" ref="K71:P71" si="91">K2</f>
        <v>2029</v>
      </c>
      <c r="L71" s="10">
        <f t="shared" si="91"/>
        <v>2030</v>
      </c>
      <c r="M71" s="10">
        <f t="shared" si="91"/>
        <v>2031</v>
      </c>
      <c r="N71" s="10">
        <f t="shared" si="91"/>
        <v>2032</v>
      </c>
      <c r="O71" s="10">
        <f t="shared" si="91"/>
        <v>2033</v>
      </c>
      <c r="P71" s="10" t="str">
        <f t="shared" si="91"/>
        <v>10-Year Total</v>
      </c>
      <c r="Q71" s="90"/>
      <c r="R71" s="10" t="str">
        <f>R2</f>
        <v>5-Year Total</v>
      </c>
      <c r="S71" s="90"/>
      <c r="T71" s="86"/>
      <c r="U71" s="86"/>
    </row>
    <row r="72" spans="1:21" x14ac:dyDescent="0.45">
      <c r="A72" s="2"/>
      <c r="B72" s="2" t="e">
        <f t="shared" ref="B72:C79" si="92">B62</f>
        <v>#REF!</v>
      </c>
      <c r="C72" s="38">
        <f t="shared" si="92"/>
        <v>16131.08</v>
      </c>
      <c r="D72" s="2"/>
      <c r="E72" s="2"/>
      <c r="F72" s="38">
        <f t="shared" ref="F72:O73" si="93">$C72*F62</f>
        <v>225835.12</v>
      </c>
      <c r="G72" s="38">
        <f t="shared" si="93"/>
        <v>0</v>
      </c>
      <c r="H72" s="38">
        <f t="shared" si="93"/>
        <v>0</v>
      </c>
      <c r="I72" s="38">
        <f t="shared" si="93"/>
        <v>0</v>
      </c>
      <c r="J72" s="38">
        <f t="shared" si="93"/>
        <v>0</v>
      </c>
      <c r="K72" s="38">
        <f t="shared" si="93"/>
        <v>0</v>
      </c>
      <c r="L72" s="38">
        <f t="shared" si="93"/>
        <v>225835.12</v>
      </c>
      <c r="M72" s="38">
        <f t="shared" si="93"/>
        <v>0</v>
      </c>
      <c r="N72" s="38">
        <f t="shared" si="93"/>
        <v>0</v>
      </c>
      <c r="O72" s="38">
        <f t="shared" si="93"/>
        <v>0</v>
      </c>
      <c r="P72" s="103">
        <f t="shared" ref="P72:P79" si="94">SUM(F72:O72)</f>
        <v>451670.24</v>
      </c>
      <c r="Q72" s="91"/>
      <c r="R72" s="103">
        <f t="shared" ref="R72:R79" si="95">SUM(F72:J72)</f>
        <v>225835.12</v>
      </c>
      <c r="S72" s="97"/>
      <c r="T72" s="87"/>
      <c r="U72" s="87"/>
    </row>
    <row r="73" spans="1:21" x14ac:dyDescent="0.45">
      <c r="A73" s="2"/>
      <c r="B73" s="2" t="str">
        <f t="shared" si="92"/>
        <v>WiFi Core</v>
      </c>
      <c r="C73" s="38">
        <f t="shared" si="92"/>
        <v>18411.920000000002</v>
      </c>
      <c r="D73" s="2"/>
      <c r="E73" s="2"/>
      <c r="F73" s="38">
        <f t="shared" si="93"/>
        <v>73647.680000000008</v>
      </c>
      <c r="G73" s="38">
        <f t="shared" si="93"/>
        <v>0</v>
      </c>
      <c r="H73" s="38">
        <f t="shared" si="93"/>
        <v>0</v>
      </c>
      <c r="I73" s="38">
        <f t="shared" si="93"/>
        <v>0</v>
      </c>
      <c r="J73" s="38">
        <f t="shared" si="93"/>
        <v>0</v>
      </c>
      <c r="K73" s="38">
        <f t="shared" si="93"/>
        <v>73647.680000000008</v>
      </c>
      <c r="L73" s="38">
        <f t="shared" si="93"/>
        <v>0</v>
      </c>
      <c r="M73" s="38">
        <f t="shared" si="93"/>
        <v>0</v>
      </c>
      <c r="N73" s="38">
        <f t="shared" si="93"/>
        <v>0</v>
      </c>
      <c r="O73" s="38">
        <f t="shared" si="93"/>
        <v>0</v>
      </c>
      <c r="P73" s="103">
        <f t="shared" ref="P73" si="96">SUM(F73:O73)</f>
        <v>147295.36000000002</v>
      </c>
      <c r="Q73" s="91"/>
      <c r="R73" s="103">
        <f t="shared" ref="R73" si="97">SUM(F73:J73)</f>
        <v>73647.680000000008</v>
      </c>
      <c r="S73" s="97"/>
      <c r="T73" s="87"/>
      <c r="U73" s="87"/>
    </row>
    <row r="74" spans="1:21" x14ac:dyDescent="0.45">
      <c r="A74" s="2"/>
      <c r="B74" s="2" t="e">
        <f t="shared" si="92"/>
        <v>#REF!</v>
      </c>
      <c r="C74" s="38">
        <f t="shared" si="92"/>
        <v>18411.920000000002</v>
      </c>
      <c r="D74" s="2"/>
      <c r="E74" s="2"/>
      <c r="F74" s="38">
        <f t="shared" ref="F74:O74" si="98">$C74*F64</f>
        <v>36823.840000000004</v>
      </c>
      <c r="G74" s="38">
        <f t="shared" si="98"/>
        <v>0</v>
      </c>
      <c r="H74" s="38">
        <f t="shared" si="98"/>
        <v>0</v>
      </c>
      <c r="I74" s="38">
        <f t="shared" si="98"/>
        <v>0</v>
      </c>
      <c r="J74" s="38">
        <f t="shared" si="98"/>
        <v>0</v>
      </c>
      <c r="K74" s="38">
        <f t="shared" si="98"/>
        <v>36823.840000000004</v>
      </c>
      <c r="L74" s="38">
        <f t="shared" si="98"/>
        <v>0</v>
      </c>
      <c r="M74" s="38">
        <f t="shared" si="98"/>
        <v>0</v>
      </c>
      <c r="N74" s="38">
        <f t="shared" si="98"/>
        <v>0</v>
      </c>
      <c r="O74" s="38">
        <f t="shared" si="98"/>
        <v>0</v>
      </c>
      <c r="P74" s="103">
        <f t="shared" si="94"/>
        <v>73647.680000000008</v>
      </c>
      <c r="Q74" s="91"/>
      <c r="R74" s="103">
        <f t="shared" si="95"/>
        <v>36823.840000000004</v>
      </c>
      <c r="S74" s="97"/>
      <c r="T74" s="87"/>
      <c r="U74" s="87"/>
    </row>
    <row r="75" spans="1:21" x14ac:dyDescent="0.45">
      <c r="A75" s="2"/>
      <c r="B75" s="2" t="e">
        <f t="shared" si="92"/>
        <v>#REF!</v>
      </c>
      <c r="C75" s="38" t="str">
        <f t="shared" si="92"/>
        <v>Did not include</v>
      </c>
      <c r="D75" s="38"/>
      <c r="E75" s="38"/>
      <c r="F75" s="38">
        <f t="shared" ref="F75:O75" si="99">SUM($C75)*F65</f>
        <v>0</v>
      </c>
      <c r="G75" s="38">
        <f t="shared" si="99"/>
        <v>0</v>
      </c>
      <c r="H75" s="38">
        <f t="shared" si="99"/>
        <v>0</v>
      </c>
      <c r="I75" s="38">
        <f t="shared" si="99"/>
        <v>0</v>
      </c>
      <c r="J75" s="38">
        <f t="shared" si="99"/>
        <v>0</v>
      </c>
      <c r="K75" s="38">
        <f t="shared" si="99"/>
        <v>0</v>
      </c>
      <c r="L75" s="38">
        <f t="shared" si="99"/>
        <v>0</v>
      </c>
      <c r="M75" s="38">
        <f t="shared" si="99"/>
        <v>0</v>
      </c>
      <c r="N75" s="38">
        <f t="shared" si="99"/>
        <v>0</v>
      </c>
      <c r="O75" s="38">
        <f t="shared" si="99"/>
        <v>0</v>
      </c>
      <c r="P75" s="103">
        <f t="shared" si="94"/>
        <v>0</v>
      </c>
      <c r="Q75" s="91"/>
      <c r="R75" s="103">
        <f t="shared" si="95"/>
        <v>0</v>
      </c>
      <c r="S75" s="97"/>
      <c r="T75" s="87"/>
      <c r="U75" s="87"/>
    </row>
    <row r="76" spans="1:21" x14ac:dyDescent="0.45">
      <c r="A76" s="2"/>
      <c r="B76" s="2" t="e">
        <f t="shared" si="92"/>
        <v>#REF!</v>
      </c>
      <c r="C76" s="38">
        <f t="shared" si="92"/>
        <v>0</v>
      </c>
      <c r="D76" s="2"/>
      <c r="E76" s="2"/>
      <c r="F76" s="38">
        <f t="shared" ref="F76:O76" si="100">$C76*F66</f>
        <v>0</v>
      </c>
      <c r="G76" s="38">
        <f t="shared" si="100"/>
        <v>0</v>
      </c>
      <c r="H76" s="38">
        <f t="shared" si="100"/>
        <v>0</v>
      </c>
      <c r="I76" s="38">
        <f t="shared" si="100"/>
        <v>0</v>
      </c>
      <c r="J76" s="38">
        <f t="shared" si="100"/>
        <v>0</v>
      </c>
      <c r="K76" s="38">
        <f t="shared" si="100"/>
        <v>0</v>
      </c>
      <c r="L76" s="38">
        <f t="shared" si="100"/>
        <v>0</v>
      </c>
      <c r="M76" s="38">
        <f t="shared" si="100"/>
        <v>0</v>
      </c>
      <c r="N76" s="38">
        <f t="shared" si="100"/>
        <v>0</v>
      </c>
      <c r="O76" s="38">
        <f t="shared" si="100"/>
        <v>0</v>
      </c>
      <c r="P76" s="103">
        <f t="shared" si="94"/>
        <v>0</v>
      </c>
      <c r="Q76" s="91"/>
      <c r="R76" s="103">
        <f t="shared" si="95"/>
        <v>0</v>
      </c>
      <c r="S76" s="97"/>
      <c r="T76" s="87"/>
      <c r="U76" s="87"/>
    </row>
    <row r="77" spans="1:21" x14ac:dyDescent="0.45">
      <c r="A77" s="2"/>
      <c r="B77" s="2" t="str">
        <f t="shared" si="92"/>
        <v>SoHo Firewalls: Campus</v>
      </c>
      <c r="C77" s="38">
        <f t="shared" si="92"/>
        <v>9431.4</v>
      </c>
      <c r="D77" s="2"/>
      <c r="E77" s="2"/>
      <c r="F77" s="38">
        <f t="shared" ref="F77:O77" si="101">$C77*F67</f>
        <v>4527072</v>
      </c>
      <c r="G77" s="38">
        <f t="shared" si="101"/>
        <v>0</v>
      </c>
      <c r="H77" s="38">
        <f t="shared" si="101"/>
        <v>0</v>
      </c>
      <c r="I77" s="38">
        <f t="shared" si="101"/>
        <v>0</v>
      </c>
      <c r="J77" s="38">
        <f t="shared" si="101"/>
        <v>0</v>
      </c>
      <c r="K77" s="38">
        <f t="shared" si="101"/>
        <v>4527072</v>
      </c>
      <c r="L77" s="38">
        <f t="shared" si="101"/>
        <v>0</v>
      </c>
      <c r="M77" s="38">
        <f t="shared" si="101"/>
        <v>0</v>
      </c>
      <c r="N77" s="38">
        <f t="shared" si="101"/>
        <v>0</v>
      </c>
      <c r="O77" s="38">
        <f t="shared" si="101"/>
        <v>0</v>
      </c>
      <c r="P77" s="103">
        <f t="shared" si="94"/>
        <v>9054144</v>
      </c>
      <c r="Q77" s="91"/>
      <c r="R77" s="103">
        <f t="shared" si="95"/>
        <v>4527072</v>
      </c>
      <c r="S77" s="97"/>
      <c r="T77" s="87"/>
      <c r="U77" s="87"/>
    </row>
    <row r="78" spans="1:21" x14ac:dyDescent="0.45">
      <c r="A78" s="2"/>
      <c r="B78" s="2" t="str">
        <f t="shared" si="92"/>
        <v>SoHo Firewalls: Remote Sites</v>
      </c>
      <c r="C78" s="38">
        <f t="shared" si="92"/>
        <v>29483.4</v>
      </c>
      <c r="D78" s="2"/>
      <c r="E78" s="2"/>
      <c r="F78" s="38">
        <f t="shared" ref="F78:O78" si="102">$C78*F68</f>
        <v>589668</v>
      </c>
      <c r="G78" s="38">
        <f t="shared" si="102"/>
        <v>0</v>
      </c>
      <c r="H78" s="38">
        <f t="shared" si="102"/>
        <v>0</v>
      </c>
      <c r="I78" s="38">
        <f t="shared" si="102"/>
        <v>0</v>
      </c>
      <c r="J78" s="38">
        <f t="shared" si="102"/>
        <v>0</v>
      </c>
      <c r="K78" s="38">
        <f t="shared" si="102"/>
        <v>589668</v>
      </c>
      <c r="L78" s="38">
        <f t="shared" si="102"/>
        <v>0</v>
      </c>
      <c r="M78" s="38">
        <f t="shared" si="102"/>
        <v>0</v>
      </c>
      <c r="N78" s="38">
        <f t="shared" si="102"/>
        <v>0</v>
      </c>
      <c r="O78" s="38">
        <f t="shared" si="102"/>
        <v>0</v>
      </c>
      <c r="P78" s="103">
        <f t="shared" si="94"/>
        <v>1179336</v>
      </c>
      <c r="Q78" s="91"/>
      <c r="R78" s="103">
        <f t="shared" si="95"/>
        <v>589668</v>
      </c>
      <c r="S78" s="97"/>
      <c r="T78" s="87"/>
      <c r="U78" s="87"/>
    </row>
    <row r="79" spans="1:21" x14ac:dyDescent="0.45">
      <c r="A79" s="2"/>
      <c r="B79" s="2" t="e">
        <f t="shared" si="92"/>
        <v>#REF!</v>
      </c>
      <c r="C79" s="38">
        <f t="shared" si="92"/>
        <v>0</v>
      </c>
      <c r="D79" s="2"/>
      <c r="E79" s="2"/>
      <c r="F79" s="38">
        <f t="shared" ref="F79:O79" si="103">$C79*F69</f>
        <v>0</v>
      </c>
      <c r="G79" s="38">
        <f t="shared" si="103"/>
        <v>0</v>
      </c>
      <c r="H79" s="38">
        <f t="shared" si="103"/>
        <v>0</v>
      </c>
      <c r="I79" s="38">
        <f t="shared" si="103"/>
        <v>0</v>
      </c>
      <c r="J79" s="38">
        <f t="shared" si="103"/>
        <v>0</v>
      </c>
      <c r="K79" s="38">
        <f t="shared" si="103"/>
        <v>0</v>
      </c>
      <c r="L79" s="38">
        <f t="shared" si="103"/>
        <v>0</v>
      </c>
      <c r="M79" s="38">
        <f t="shared" si="103"/>
        <v>0</v>
      </c>
      <c r="N79" s="38">
        <f t="shared" si="103"/>
        <v>0</v>
      </c>
      <c r="O79" s="38">
        <f t="shared" si="103"/>
        <v>0</v>
      </c>
      <c r="P79" s="103">
        <f t="shared" si="94"/>
        <v>0</v>
      </c>
      <c r="Q79" s="91"/>
      <c r="R79" s="103">
        <f t="shared" si="95"/>
        <v>0</v>
      </c>
      <c r="S79" s="97"/>
      <c r="T79" s="87"/>
      <c r="U79" s="87"/>
    </row>
    <row r="80" spans="1:21" x14ac:dyDescent="0.45">
      <c r="A80" s="43"/>
      <c r="B80" s="43" t="s">
        <v>243</v>
      </c>
      <c r="C80" s="44"/>
      <c r="D80" s="44"/>
      <c r="E80" s="44"/>
      <c r="F80" s="44">
        <f>SUM(F72:F79)</f>
        <v>5453046.6399999997</v>
      </c>
      <c r="G80" s="44">
        <f t="shared" ref="G80:J80" si="104">SUM(G72:G79)</f>
        <v>0</v>
      </c>
      <c r="H80" s="44">
        <f t="shared" si="104"/>
        <v>0</v>
      </c>
      <c r="I80" s="44">
        <f t="shared" si="104"/>
        <v>0</v>
      </c>
      <c r="J80" s="44">
        <f t="shared" si="104"/>
        <v>0</v>
      </c>
      <c r="K80" s="44">
        <f t="shared" ref="K80:R80" si="105">SUM(K72:K79)</f>
        <v>5227211.5199999996</v>
      </c>
      <c r="L80" s="44">
        <f t="shared" si="105"/>
        <v>225835.12</v>
      </c>
      <c r="M80" s="44">
        <f t="shared" si="105"/>
        <v>0</v>
      </c>
      <c r="N80" s="44">
        <f t="shared" si="105"/>
        <v>0</v>
      </c>
      <c r="O80" s="44">
        <f t="shared" si="105"/>
        <v>0</v>
      </c>
      <c r="P80" s="44">
        <f t="shared" si="105"/>
        <v>10906093.279999999</v>
      </c>
      <c r="Q80" s="91"/>
      <c r="R80" s="44">
        <f t="shared" si="105"/>
        <v>5453046.6399999997</v>
      </c>
      <c r="S80" s="91"/>
      <c r="T80" s="88"/>
      <c r="U80" s="88"/>
    </row>
    <row r="81" spans="1:21" x14ac:dyDescent="0.45">
      <c r="A81" s="42"/>
      <c r="B81" s="42"/>
      <c r="C81" s="42"/>
      <c r="D81" s="42"/>
      <c r="E81" s="42"/>
      <c r="F81" s="42"/>
      <c r="G81" s="42"/>
      <c r="H81" s="42"/>
      <c r="I81" s="42"/>
      <c r="J81" s="42"/>
      <c r="K81" s="42"/>
      <c r="L81" s="42"/>
      <c r="M81" s="42"/>
      <c r="N81" s="42"/>
      <c r="O81" s="42"/>
      <c r="P81" s="102"/>
      <c r="Q81" s="102"/>
      <c r="R81" s="102"/>
      <c r="S81" s="42"/>
      <c r="T81" s="42"/>
      <c r="U81" s="42"/>
    </row>
    <row r="82" spans="1:21" ht="27.75" x14ac:dyDescent="0.45">
      <c r="A82" s="10"/>
      <c r="B82" s="10" t="s">
        <v>110</v>
      </c>
      <c r="C82" s="41"/>
      <c r="D82" s="10" t="str">
        <f t="shared" ref="D82:R82" si="106">D2</f>
        <v>Annual Unit Build</v>
      </c>
      <c r="E82" s="41"/>
      <c r="F82" s="10">
        <f t="shared" si="106"/>
        <v>2024</v>
      </c>
      <c r="G82" s="10">
        <f t="shared" si="106"/>
        <v>2025</v>
      </c>
      <c r="H82" s="10">
        <f t="shared" si="106"/>
        <v>2026</v>
      </c>
      <c r="I82" s="10">
        <f t="shared" si="106"/>
        <v>2027</v>
      </c>
      <c r="J82" s="10">
        <f t="shared" si="106"/>
        <v>2028</v>
      </c>
      <c r="K82" s="10">
        <f t="shared" si="106"/>
        <v>2029</v>
      </c>
      <c r="L82" s="10">
        <f t="shared" si="106"/>
        <v>2030</v>
      </c>
      <c r="M82" s="10">
        <f t="shared" si="106"/>
        <v>2031</v>
      </c>
      <c r="N82" s="10">
        <f t="shared" si="106"/>
        <v>2032</v>
      </c>
      <c r="O82" s="10">
        <f t="shared" si="106"/>
        <v>2033</v>
      </c>
      <c r="P82" s="10" t="str">
        <f t="shared" si="106"/>
        <v>10-Year Total</v>
      </c>
      <c r="Q82" s="90"/>
      <c r="R82" s="10" t="str">
        <f t="shared" si="106"/>
        <v>5-Year Total</v>
      </c>
      <c r="S82" s="90"/>
      <c r="T82" s="86"/>
      <c r="U82" s="86"/>
    </row>
    <row r="83" spans="1:21" x14ac:dyDescent="0.45">
      <c r="A83" s="2"/>
      <c r="B83" s="2" t="e">
        <f t="shared" ref="B83:B90" si="107">B62</f>
        <v>#REF!</v>
      </c>
      <c r="C83" s="2"/>
      <c r="D83" s="38">
        <f t="shared" ref="D83:D90" si="108">D62</f>
        <v>0</v>
      </c>
      <c r="E83" s="38"/>
      <c r="F83" s="38">
        <f>'Annual Calc'!D235</f>
        <v>0</v>
      </c>
      <c r="G83" s="38">
        <f>'Annual Calc'!E235</f>
        <v>0</v>
      </c>
      <c r="H83" s="38">
        <f>'Annual Calc'!F235</f>
        <v>0</v>
      </c>
      <c r="I83" s="38">
        <f>'Annual Calc'!G235</f>
        <v>0</v>
      </c>
      <c r="J83" s="38">
        <f>'Annual Calc'!H235</f>
        <v>0</v>
      </c>
      <c r="K83" s="38">
        <f>'Annual Calc'!I235</f>
        <v>0</v>
      </c>
      <c r="L83" s="38">
        <f>'Annual Calc'!J235</f>
        <v>0</v>
      </c>
      <c r="M83" s="38">
        <f>'Annual Calc'!K235</f>
        <v>0</v>
      </c>
      <c r="N83" s="38">
        <f>'Annual Calc'!L235</f>
        <v>0</v>
      </c>
      <c r="O83" s="38">
        <f>'Annual Calc'!M235</f>
        <v>0</v>
      </c>
      <c r="P83" s="103">
        <f t="shared" ref="P83:P90" si="109">SUM(F83:O83)</f>
        <v>0</v>
      </c>
      <c r="Q83" s="91"/>
      <c r="R83" s="103">
        <f t="shared" ref="R83:R90" si="110">SUM(F83:J83)</f>
        <v>0</v>
      </c>
      <c r="S83" s="97"/>
      <c r="T83" s="87"/>
      <c r="U83" s="87"/>
    </row>
    <row r="84" spans="1:21" x14ac:dyDescent="0.45">
      <c r="A84" s="2"/>
      <c r="B84" s="2" t="str">
        <f t="shared" si="107"/>
        <v>WiFi Core</v>
      </c>
      <c r="C84" s="2"/>
      <c r="D84" s="38">
        <f t="shared" si="108"/>
        <v>0</v>
      </c>
      <c r="E84" s="38"/>
      <c r="F84" s="38">
        <f>'Annual Calc'!D236</f>
        <v>0</v>
      </c>
      <c r="G84" s="38">
        <f>'Annual Calc'!E236</f>
        <v>0</v>
      </c>
      <c r="H84" s="38">
        <f>'Annual Calc'!F236</f>
        <v>0</v>
      </c>
      <c r="I84" s="38">
        <f>'Annual Calc'!G236</f>
        <v>0</v>
      </c>
      <c r="J84" s="38">
        <f>'Annual Calc'!H236</f>
        <v>0</v>
      </c>
      <c r="K84" s="38">
        <f>'Annual Calc'!I236</f>
        <v>0</v>
      </c>
      <c r="L84" s="38">
        <f>'Annual Calc'!J236</f>
        <v>0</v>
      </c>
      <c r="M84" s="38">
        <f>'Annual Calc'!K236</f>
        <v>0</v>
      </c>
      <c r="N84" s="38">
        <f>'Annual Calc'!L236</f>
        <v>0</v>
      </c>
      <c r="O84" s="38">
        <f>'Annual Calc'!M236</f>
        <v>0</v>
      </c>
      <c r="P84" s="103">
        <f t="shared" ref="P84" si="111">SUM(F84:O84)</f>
        <v>0</v>
      </c>
      <c r="Q84" s="91"/>
      <c r="R84" s="103">
        <f t="shared" ref="R84" si="112">SUM(F84:J84)</f>
        <v>0</v>
      </c>
      <c r="S84" s="97"/>
      <c r="T84" s="87"/>
      <c r="U84" s="87"/>
    </row>
    <row r="85" spans="1:21" x14ac:dyDescent="0.45">
      <c r="A85" s="2"/>
      <c r="B85" s="2" t="e">
        <f t="shared" si="107"/>
        <v>#REF!</v>
      </c>
      <c r="C85" s="2"/>
      <c r="D85" s="38">
        <f t="shared" si="108"/>
        <v>0</v>
      </c>
      <c r="E85" s="38"/>
      <c r="F85" s="38">
        <f>'Annual Calc'!D248</f>
        <v>0</v>
      </c>
      <c r="G85" s="38">
        <f>'Annual Calc'!E248</f>
        <v>0</v>
      </c>
      <c r="H85" s="38">
        <f>'Annual Calc'!F248</f>
        <v>0</v>
      </c>
      <c r="I85" s="38">
        <f>'Annual Calc'!G248</f>
        <v>0</v>
      </c>
      <c r="J85" s="38">
        <f>'Annual Calc'!H248</f>
        <v>0</v>
      </c>
      <c r="K85" s="38">
        <f>'Annual Calc'!I248</f>
        <v>0</v>
      </c>
      <c r="L85" s="38">
        <f>'Annual Calc'!J248</f>
        <v>0</v>
      </c>
      <c r="M85" s="38">
        <f>'Annual Calc'!K248</f>
        <v>0</v>
      </c>
      <c r="N85" s="38">
        <f>'Annual Calc'!L248</f>
        <v>0</v>
      </c>
      <c r="O85" s="38">
        <f>'Annual Calc'!M248</f>
        <v>0</v>
      </c>
      <c r="P85" s="103">
        <f t="shared" si="109"/>
        <v>0</v>
      </c>
      <c r="Q85" s="91"/>
      <c r="R85" s="103">
        <f t="shared" si="110"/>
        <v>0</v>
      </c>
      <c r="S85" s="97"/>
      <c r="T85" s="87"/>
      <c r="U85" s="87"/>
    </row>
    <row r="86" spans="1:21" x14ac:dyDescent="0.45">
      <c r="A86" s="2"/>
      <c r="B86" s="2" t="e">
        <f t="shared" si="107"/>
        <v>#REF!</v>
      </c>
      <c r="C86" s="38" t="s">
        <v>254</v>
      </c>
      <c r="D86" s="38" t="str">
        <f t="shared" si="108"/>
        <v>Did not include</v>
      </c>
      <c r="E86" s="38"/>
      <c r="F86" s="38">
        <f>'Annual Calc'!D261</f>
        <v>0</v>
      </c>
      <c r="G86" s="38">
        <f>'Annual Calc'!E261</f>
        <v>0</v>
      </c>
      <c r="H86" s="38">
        <f>'Annual Calc'!F261</f>
        <v>0</v>
      </c>
      <c r="I86" s="38">
        <f>'Annual Calc'!G261</f>
        <v>0</v>
      </c>
      <c r="J86" s="38">
        <f>'Annual Calc'!H261</f>
        <v>0</v>
      </c>
      <c r="K86" s="38">
        <f>'Annual Calc'!I261</f>
        <v>0</v>
      </c>
      <c r="L86" s="38">
        <f>'Annual Calc'!J261</f>
        <v>0</v>
      </c>
      <c r="M86" s="38">
        <f>'Annual Calc'!K261</f>
        <v>0</v>
      </c>
      <c r="N86" s="38">
        <f>'Annual Calc'!L261</f>
        <v>0</v>
      </c>
      <c r="O86" s="38">
        <f>'Annual Calc'!M261</f>
        <v>0</v>
      </c>
      <c r="P86" s="103">
        <f t="shared" si="109"/>
        <v>0</v>
      </c>
      <c r="Q86" s="91"/>
      <c r="R86" s="103">
        <f t="shared" si="110"/>
        <v>0</v>
      </c>
      <c r="S86" s="97"/>
      <c r="T86" s="87"/>
      <c r="U86" s="87"/>
    </row>
    <row r="87" spans="1:21" x14ac:dyDescent="0.45">
      <c r="A87" s="2"/>
      <c r="B87" s="2" t="e">
        <f t="shared" si="107"/>
        <v>#REF!</v>
      </c>
      <c r="C87" s="2"/>
      <c r="D87" s="38">
        <f t="shared" si="108"/>
        <v>0</v>
      </c>
      <c r="E87" s="38"/>
      <c r="F87" s="38">
        <f>'Annual Calc'!D274</f>
        <v>0</v>
      </c>
      <c r="G87" s="38">
        <f>'Annual Calc'!E274</f>
        <v>0</v>
      </c>
      <c r="H87" s="38">
        <f>'Annual Calc'!F274</f>
        <v>0</v>
      </c>
      <c r="I87" s="38">
        <f>'Annual Calc'!G274</f>
        <v>0</v>
      </c>
      <c r="J87" s="38">
        <f>'Annual Calc'!H274</f>
        <v>0</v>
      </c>
      <c r="K87" s="38">
        <f>'Annual Calc'!I274</f>
        <v>0</v>
      </c>
      <c r="L87" s="38">
        <f>'Annual Calc'!J274</f>
        <v>0</v>
      </c>
      <c r="M87" s="38">
        <f>'Annual Calc'!K274</f>
        <v>0</v>
      </c>
      <c r="N87" s="38">
        <f>'Annual Calc'!L274</f>
        <v>0</v>
      </c>
      <c r="O87" s="38">
        <f>'Annual Calc'!M274</f>
        <v>0</v>
      </c>
      <c r="P87" s="103">
        <f t="shared" si="109"/>
        <v>0</v>
      </c>
      <c r="Q87" s="91"/>
      <c r="R87" s="103">
        <f t="shared" si="110"/>
        <v>0</v>
      </c>
      <c r="S87" s="97"/>
      <c r="T87" s="87"/>
      <c r="U87" s="87"/>
    </row>
    <row r="88" spans="1:21" x14ac:dyDescent="0.45">
      <c r="A88" s="2"/>
      <c r="B88" s="2" t="str">
        <f t="shared" si="107"/>
        <v>SoHo Firewalls: Campus</v>
      </c>
      <c r="C88" s="2"/>
      <c r="D88" s="38">
        <f t="shared" si="108"/>
        <v>0</v>
      </c>
      <c r="E88" s="38"/>
      <c r="F88" s="38">
        <f>'Annual Calc'!D287</f>
        <v>0</v>
      </c>
      <c r="G88" s="38">
        <f>'Annual Calc'!E287</f>
        <v>0</v>
      </c>
      <c r="H88" s="38">
        <f>'Annual Calc'!F287</f>
        <v>0</v>
      </c>
      <c r="I88" s="38">
        <f>'Annual Calc'!G287</f>
        <v>0</v>
      </c>
      <c r="J88" s="38">
        <f>'Annual Calc'!H287</f>
        <v>0</v>
      </c>
      <c r="K88" s="38">
        <f>'Annual Calc'!I287</f>
        <v>0</v>
      </c>
      <c r="L88" s="38">
        <f>'Annual Calc'!J287</f>
        <v>0</v>
      </c>
      <c r="M88" s="38">
        <f>'Annual Calc'!K287</f>
        <v>0</v>
      </c>
      <c r="N88" s="38">
        <f>'Annual Calc'!L287</f>
        <v>0</v>
      </c>
      <c r="O88" s="38">
        <f>'Annual Calc'!M287</f>
        <v>0</v>
      </c>
      <c r="P88" s="103">
        <f t="shared" si="109"/>
        <v>0</v>
      </c>
      <c r="Q88" s="91"/>
      <c r="R88" s="103">
        <f t="shared" si="110"/>
        <v>0</v>
      </c>
      <c r="S88" s="97"/>
      <c r="T88" s="87"/>
      <c r="U88" s="87"/>
    </row>
    <row r="89" spans="1:21" x14ac:dyDescent="0.45">
      <c r="A89" s="2"/>
      <c r="B89" s="2" t="str">
        <f t="shared" si="107"/>
        <v>SoHo Firewalls: Remote Sites</v>
      </c>
      <c r="C89" s="2"/>
      <c r="D89" s="38">
        <f t="shared" si="108"/>
        <v>0</v>
      </c>
      <c r="E89" s="38"/>
      <c r="F89" s="38">
        <f>'Annual Calc'!D300</f>
        <v>0</v>
      </c>
      <c r="G89" s="38">
        <f>'Annual Calc'!E300</f>
        <v>0</v>
      </c>
      <c r="H89" s="38">
        <f>'Annual Calc'!F300</f>
        <v>0</v>
      </c>
      <c r="I89" s="38">
        <f>'Annual Calc'!G300</f>
        <v>0</v>
      </c>
      <c r="J89" s="38">
        <f>'Annual Calc'!H300</f>
        <v>0</v>
      </c>
      <c r="K89" s="38">
        <f>'Annual Calc'!I300</f>
        <v>0</v>
      </c>
      <c r="L89" s="38">
        <f>'Annual Calc'!J300</f>
        <v>0</v>
      </c>
      <c r="M89" s="38">
        <f>'Annual Calc'!K300</f>
        <v>0</v>
      </c>
      <c r="N89" s="38">
        <f>'Annual Calc'!L300</f>
        <v>0</v>
      </c>
      <c r="O89" s="38">
        <f>'Annual Calc'!M300</f>
        <v>0</v>
      </c>
      <c r="P89" s="103">
        <f t="shared" si="109"/>
        <v>0</v>
      </c>
      <c r="Q89" s="91"/>
      <c r="R89" s="103">
        <f t="shared" si="110"/>
        <v>0</v>
      </c>
      <c r="S89" s="97"/>
      <c r="T89" s="87"/>
      <c r="U89" s="87"/>
    </row>
    <row r="90" spans="1:21" x14ac:dyDescent="0.45">
      <c r="A90" s="2"/>
      <c r="B90" s="2" t="e">
        <f t="shared" si="107"/>
        <v>#REF!</v>
      </c>
      <c r="C90" s="2"/>
      <c r="D90" s="38">
        <f t="shared" si="108"/>
        <v>0</v>
      </c>
      <c r="E90" s="38"/>
      <c r="F90" s="38">
        <f>'Annual Calc'!D313</f>
        <v>0</v>
      </c>
      <c r="G90" s="38">
        <f>'Annual Calc'!E313</f>
        <v>0</v>
      </c>
      <c r="H90" s="38">
        <f>'Annual Calc'!F313</f>
        <v>0</v>
      </c>
      <c r="I90" s="38">
        <f>'Annual Calc'!G313</f>
        <v>0</v>
      </c>
      <c r="J90" s="38">
        <f>'Annual Calc'!H313</f>
        <v>0</v>
      </c>
      <c r="K90" s="38">
        <f>'Annual Calc'!I313</f>
        <v>0</v>
      </c>
      <c r="L90" s="38">
        <f>'Annual Calc'!J313</f>
        <v>0</v>
      </c>
      <c r="M90" s="38">
        <f>'Annual Calc'!K313</f>
        <v>0</v>
      </c>
      <c r="N90" s="38">
        <f>'Annual Calc'!L313</f>
        <v>0</v>
      </c>
      <c r="O90" s="38">
        <f>'Annual Calc'!M313</f>
        <v>0</v>
      </c>
      <c r="P90" s="103">
        <f t="shared" si="109"/>
        <v>0</v>
      </c>
      <c r="Q90" s="91"/>
      <c r="R90" s="103">
        <f t="shared" si="110"/>
        <v>0</v>
      </c>
      <c r="S90" s="97"/>
      <c r="T90" s="87"/>
      <c r="U90" s="87"/>
    </row>
    <row r="91" spans="1:21" x14ac:dyDescent="0.45">
      <c r="A91" s="43"/>
      <c r="B91" s="43" t="s">
        <v>244</v>
      </c>
      <c r="C91" s="44"/>
      <c r="D91" s="44"/>
      <c r="E91" s="44"/>
      <c r="F91" s="44">
        <f>SUM(F83:F90)</f>
        <v>0</v>
      </c>
      <c r="G91" s="44">
        <f t="shared" ref="G91:O91" si="113">SUM(G83:G90)</f>
        <v>0</v>
      </c>
      <c r="H91" s="44">
        <f t="shared" si="113"/>
        <v>0</v>
      </c>
      <c r="I91" s="44">
        <f t="shared" si="113"/>
        <v>0</v>
      </c>
      <c r="J91" s="44">
        <f t="shared" si="113"/>
        <v>0</v>
      </c>
      <c r="K91" s="44">
        <f t="shared" si="113"/>
        <v>0</v>
      </c>
      <c r="L91" s="44">
        <f t="shared" si="113"/>
        <v>0</v>
      </c>
      <c r="M91" s="44">
        <f t="shared" si="113"/>
        <v>0</v>
      </c>
      <c r="N91" s="44">
        <f t="shared" si="113"/>
        <v>0</v>
      </c>
      <c r="O91" s="44">
        <f t="shared" si="113"/>
        <v>0</v>
      </c>
      <c r="P91" s="44">
        <f t="shared" ref="P91:R91" si="114">SUM(P83:P90)</f>
        <v>0</v>
      </c>
      <c r="Q91" s="91"/>
      <c r="R91" s="44">
        <f t="shared" si="114"/>
        <v>0</v>
      </c>
      <c r="S91" s="91"/>
      <c r="T91" s="88"/>
      <c r="U91" s="88"/>
    </row>
    <row r="92" spans="1:21" x14ac:dyDescent="0.45">
      <c r="A92" s="42"/>
      <c r="B92" s="42"/>
      <c r="C92" s="42"/>
      <c r="D92" s="42"/>
      <c r="E92" s="42"/>
      <c r="F92" s="42"/>
      <c r="G92" s="42"/>
      <c r="H92" s="42"/>
      <c r="I92" s="42"/>
      <c r="J92" s="42"/>
      <c r="K92" s="42"/>
      <c r="L92" s="42"/>
      <c r="M92" s="42"/>
      <c r="N92" s="42"/>
      <c r="O92" s="42"/>
      <c r="P92" s="102"/>
      <c r="Q92" s="102"/>
      <c r="R92" s="102"/>
      <c r="S92" s="42"/>
      <c r="T92" s="42"/>
      <c r="U92" s="42"/>
    </row>
    <row r="93" spans="1:21" x14ac:dyDescent="0.45">
      <c r="A93" s="42"/>
      <c r="B93" s="42"/>
      <c r="C93" s="42"/>
      <c r="D93" s="42"/>
      <c r="E93" s="42"/>
      <c r="F93" s="42"/>
      <c r="G93" s="42"/>
      <c r="H93" s="42"/>
      <c r="I93" s="42"/>
      <c r="J93" s="42"/>
      <c r="K93" s="42"/>
      <c r="L93" s="42"/>
      <c r="M93" s="42"/>
      <c r="N93" s="42"/>
      <c r="O93" s="42"/>
      <c r="P93" s="102"/>
      <c r="Q93" s="102"/>
      <c r="R93" s="102"/>
      <c r="S93" s="42"/>
      <c r="T93" s="42"/>
      <c r="U93" s="42"/>
    </row>
    <row r="94" spans="1:21" x14ac:dyDescent="0.45">
      <c r="A94" s="10"/>
      <c r="B94" s="10"/>
      <c r="C94" s="41"/>
      <c r="D94" s="41"/>
      <c r="E94" s="41"/>
      <c r="F94" s="10">
        <f>F2</f>
        <v>2024</v>
      </c>
      <c r="G94" s="10">
        <f>G2</f>
        <v>2025</v>
      </c>
      <c r="H94" s="10">
        <f>H2</f>
        <v>2026</v>
      </c>
      <c r="I94" s="10">
        <f>I2</f>
        <v>2027</v>
      </c>
      <c r="J94" s="10">
        <f>J2</f>
        <v>2028</v>
      </c>
      <c r="K94" s="10">
        <f t="shared" ref="K94:R94" si="115">K2</f>
        <v>2029</v>
      </c>
      <c r="L94" s="10">
        <f t="shared" si="115"/>
        <v>2030</v>
      </c>
      <c r="M94" s="10">
        <f t="shared" si="115"/>
        <v>2031</v>
      </c>
      <c r="N94" s="10">
        <f t="shared" si="115"/>
        <v>2032</v>
      </c>
      <c r="O94" s="10">
        <f t="shared" si="115"/>
        <v>2033</v>
      </c>
      <c r="P94" s="10" t="str">
        <f t="shared" si="115"/>
        <v>10-Year Total</v>
      </c>
      <c r="Q94" s="90"/>
      <c r="R94" s="10" t="str">
        <f t="shared" si="115"/>
        <v>5-Year Total</v>
      </c>
      <c r="S94" s="90"/>
      <c r="T94" s="86"/>
      <c r="U94" s="86"/>
    </row>
    <row r="95" spans="1:21" x14ac:dyDescent="0.45">
      <c r="B95" s="2" t="s">
        <v>245</v>
      </c>
      <c r="C95" s="2"/>
      <c r="D95" s="2"/>
      <c r="E95" s="59"/>
      <c r="F95" s="46" t="e">
        <f t="shared" ref="F95:O95" si="116">F39</f>
        <v>#REF!</v>
      </c>
      <c r="G95" s="38" t="e">
        <f t="shared" si="116"/>
        <v>#REF!</v>
      </c>
      <c r="H95" s="38" t="e">
        <f t="shared" si="116"/>
        <v>#REF!</v>
      </c>
      <c r="I95" s="38" t="e">
        <f t="shared" si="116"/>
        <v>#REF!</v>
      </c>
      <c r="J95" s="38" t="e">
        <f t="shared" si="116"/>
        <v>#REF!</v>
      </c>
      <c r="K95" s="38" t="e">
        <f t="shared" si="116"/>
        <v>#REF!</v>
      </c>
      <c r="L95" s="38" t="e">
        <f t="shared" si="116"/>
        <v>#REF!</v>
      </c>
      <c r="M95" s="38" t="e">
        <f t="shared" si="116"/>
        <v>#REF!</v>
      </c>
      <c r="N95" s="38" t="e">
        <f t="shared" si="116"/>
        <v>#REF!</v>
      </c>
      <c r="O95" s="38" t="e">
        <f t="shared" si="116"/>
        <v>#REF!</v>
      </c>
      <c r="P95" s="103" t="e">
        <f t="shared" ref="P95:P100" si="117">SUM(F95:O95)</f>
        <v>#REF!</v>
      </c>
      <c r="Q95" s="91"/>
      <c r="R95" s="103" t="e">
        <f t="shared" ref="R95:R100" si="118">SUM(F95:J95)</f>
        <v>#REF!</v>
      </c>
      <c r="S95" s="97"/>
      <c r="T95" s="87"/>
      <c r="U95" s="87"/>
    </row>
    <row r="96" spans="1:21" x14ac:dyDescent="0.45">
      <c r="B96" s="2" t="s">
        <v>246</v>
      </c>
      <c r="C96" s="47">
        <v>0.05</v>
      </c>
      <c r="D96" s="2"/>
      <c r="E96" s="59"/>
      <c r="F96" s="46" t="e">
        <f>$C96*F95</f>
        <v>#REF!</v>
      </c>
      <c r="G96" s="38" t="e">
        <f t="shared" ref="G96:J96" si="119">$C96*G95</f>
        <v>#REF!</v>
      </c>
      <c r="H96" s="38" t="e">
        <f t="shared" si="119"/>
        <v>#REF!</v>
      </c>
      <c r="I96" s="38" t="e">
        <f t="shared" si="119"/>
        <v>#REF!</v>
      </c>
      <c r="J96" s="38" t="e">
        <f t="shared" si="119"/>
        <v>#REF!</v>
      </c>
      <c r="K96" s="38" t="e">
        <f t="shared" ref="K96:O96" si="120">$C96*K95</f>
        <v>#REF!</v>
      </c>
      <c r="L96" s="38" t="e">
        <f t="shared" si="120"/>
        <v>#REF!</v>
      </c>
      <c r="M96" s="38" t="e">
        <f t="shared" si="120"/>
        <v>#REF!</v>
      </c>
      <c r="N96" s="38" t="e">
        <f t="shared" si="120"/>
        <v>#REF!</v>
      </c>
      <c r="O96" s="38" t="e">
        <f t="shared" si="120"/>
        <v>#REF!</v>
      </c>
      <c r="P96" s="103" t="e">
        <f t="shared" si="117"/>
        <v>#REF!</v>
      </c>
      <c r="Q96" s="91"/>
      <c r="R96" s="103" t="e">
        <f t="shared" si="118"/>
        <v>#REF!</v>
      </c>
      <c r="S96" s="97"/>
      <c r="T96" s="87"/>
      <c r="U96" s="87"/>
    </row>
    <row r="97" spans="2:21" x14ac:dyDescent="0.45">
      <c r="B97" s="2" t="s">
        <v>247</v>
      </c>
      <c r="C97" s="2"/>
      <c r="D97" s="2"/>
      <c r="E97" s="59"/>
      <c r="F97" s="46" t="e">
        <f t="shared" ref="F97:O97" si="121">F59</f>
        <v>#REF!</v>
      </c>
      <c r="G97" s="38" t="e">
        <f t="shared" si="121"/>
        <v>#REF!</v>
      </c>
      <c r="H97" s="38" t="e">
        <f t="shared" si="121"/>
        <v>#REF!</v>
      </c>
      <c r="I97" s="38" t="e">
        <f t="shared" si="121"/>
        <v>#REF!</v>
      </c>
      <c r="J97" s="38" t="e">
        <f t="shared" si="121"/>
        <v>#REF!</v>
      </c>
      <c r="K97" s="38" t="e">
        <f t="shared" si="121"/>
        <v>#REF!</v>
      </c>
      <c r="L97" s="38" t="e">
        <f t="shared" si="121"/>
        <v>#REF!</v>
      </c>
      <c r="M97" s="38" t="e">
        <f t="shared" si="121"/>
        <v>#REF!</v>
      </c>
      <c r="N97" s="38" t="e">
        <f t="shared" si="121"/>
        <v>#REF!</v>
      </c>
      <c r="O97" s="38" t="e">
        <f t="shared" si="121"/>
        <v>#REF!</v>
      </c>
      <c r="P97" s="103" t="e">
        <f t="shared" si="117"/>
        <v>#REF!</v>
      </c>
      <c r="Q97" s="91"/>
      <c r="R97" s="103" t="e">
        <f t="shared" si="118"/>
        <v>#REF!</v>
      </c>
      <c r="S97" s="97"/>
      <c r="T97" s="87"/>
      <c r="U97" s="87"/>
    </row>
    <row r="98" spans="2:21" x14ac:dyDescent="0.45">
      <c r="B98" s="2" t="s">
        <v>248</v>
      </c>
      <c r="C98" s="2"/>
      <c r="D98" s="2"/>
      <c r="E98" s="59"/>
      <c r="F98" s="46">
        <f t="shared" ref="F98:J98" si="122">F80</f>
        <v>5453046.6399999997</v>
      </c>
      <c r="G98" s="38">
        <f t="shared" si="122"/>
        <v>0</v>
      </c>
      <c r="H98" s="38">
        <f t="shared" si="122"/>
        <v>0</v>
      </c>
      <c r="I98" s="38">
        <f t="shared" si="122"/>
        <v>0</v>
      </c>
      <c r="J98" s="38">
        <f t="shared" si="122"/>
        <v>0</v>
      </c>
      <c r="K98" s="38">
        <f t="shared" ref="K98:O98" si="123">K80</f>
        <v>5227211.5199999996</v>
      </c>
      <c r="L98" s="38">
        <f t="shared" si="123"/>
        <v>225835.12</v>
      </c>
      <c r="M98" s="38">
        <f t="shared" si="123"/>
        <v>0</v>
      </c>
      <c r="N98" s="38">
        <f t="shared" si="123"/>
        <v>0</v>
      </c>
      <c r="O98" s="38">
        <f t="shared" si="123"/>
        <v>0</v>
      </c>
      <c r="P98" s="103">
        <f t="shared" si="117"/>
        <v>10906093.279999999</v>
      </c>
      <c r="Q98" s="91"/>
      <c r="R98" s="103">
        <f t="shared" si="118"/>
        <v>5453046.6399999997</v>
      </c>
      <c r="S98" s="97"/>
      <c r="T98" s="87"/>
      <c r="U98" s="87"/>
    </row>
    <row r="99" spans="2:21" x14ac:dyDescent="0.45">
      <c r="B99" s="2" t="s">
        <v>249</v>
      </c>
      <c r="C99" s="47">
        <v>0.05</v>
      </c>
      <c r="D99" s="2"/>
      <c r="E99" s="59"/>
      <c r="F99" s="46">
        <f>$C99*F98</f>
        <v>272652.33199999999</v>
      </c>
      <c r="G99" s="38">
        <f t="shared" ref="G99:J99" si="124">$C99*G98</f>
        <v>0</v>
      </c>
      <c r="H99" s="38">
        <f t="shared" si="124"/>
        <v>0</v>
      </c>
      <c r="I99" s="38">
        <f t="shared" si="124"/>
        <v>0</v>
      </c>
      <c r="J99" s="38">
        <f t="shared" si="124"/>
        <v>0</v>
      </c>
      <c r="K99" s="38">
        <f t="shared" ref="K99:O99" si="125">$C99*K98</f>
        <v>261360.576</v>
      </c>
      <c r="L99" s="38">
        <f t="shared" si="125"/>
        <v>11291.756000000001</v>
      </c>
      <c r="M99" s="38">
        <f t="shared" si="125"/>
        <v>0</v>
      </c>
      <c r="N99" s="38">
        <f t="shared" si="125"/>
        <v>0</v>
      </c>
      <c r="O99" s="38">
        <f t="shared" si="125"/>
        <v>0</v>
      </c>
      <c r="P99" s="103">
        <f t="shared" si="117"/>
        <v>545304.66400000011</v>
      </c>
      <c r="Q99" s="91"/>
      <c r="R99" s="103">
        <f t="shared" si="118"/>
        <v>272652.33199999999</v>
      </c>
      <c r="S99" s="97"/>
      <c r="T99" s="87"/>
      <c r="U99" s="87"/>
    </row>
    <row r="100" spans="2:21" x14ac:dyDescent="0.45">
      <c r="B100" s="2" t="s">
        <v>250</v>
      </c>
      <c r="C100" s="47"/>
      <c r="D100" s="2"/>
      <c r="E100" s="59"/>
      <c r="F100" s="46">
        <f t="shared" ref="F100:J100" si="126">F91</f>
        <v>0</v>
      </c>
      <c r="G100" s="46">
        <f t="shared" si="126"/>
        <v>0</v>
      </c>
      <c r="H100" s="46">
        <f t="shared" si="126"/>
        <v>0</v>
      </c>
      <c r="I100" s="46">
        <f t="shared" si="126"/>
        <v>0</v>
      </c>
      <c r="J100" s="46">
        <f t="shared" si="126"/>
        <v>0</v>
      </c>
      <c r="K100" s="46">
        <f t="shared" ref="K100:O100" si="127">K91</f>
        <v>0</v>
      </c>
      <c r="L100" s="46">
        <f t="shared" si="127"/>
        <v>0</v>
      </c>
      <c r="M100" s="46">
        <f t="shared" si="127"/>
        <v>0</v>
      </c>
      <c r="N100" s="46">
        <f t="shared" si="127"/>
        <v>0</v>
      </c>
      <c r="O100" s="46">
        <f t="shared" si="127"/>
        <v>0</v>
      </c>
      <c r="P100" s="103">
        <f t="shared" si="117"/>
        <v>0</v>
      </c>
      <c r="Q100" s="91"/>
      <c r="R100" s="103">
        <f t="shared" si="118"/>
        <v>0</v>
      </c>
      <c r="S100" s="97"/>
      <c r="T100" s="87"/>
      <c r="U100" s="87"/>
    </row>
    <row r="101" spans="2:21" x14ac:dyDescent="0.45">
      <c r="B101" s="48" t="s">
        <v>123</v>
      </c>
      <c r="C101" s="49"/>
      <c r="D101" s="48"/>
      <c r="E101" s="92"/>
      <c r="F101" s="50" t="e">
        <f>SUM(F95:F100)</f>
        <v>#REF!</v>
      </c>
      <c r="G101" s="50" t="e">
        <f t="shared" ref="G101:J101" si="128">SUM(G95:G100)</f>
        <v>#REF!</v>
      </c>
      <c r="H101" s="50" t="e">
        <f t="shared" si="128"/>
        <v>#REF!</v>
      </c>
      <c r="I101" s="50" t="e">
        <f t="shared" si="128"/>
        <v>#REF!</v>
      </c>
      <c r="J101" s="50" t="e">
        <f t="shared" si="128"/>
        <v>#REF!</v>
      </c>
      <c r="K101" s="50" t="e">
        <f t="shared" ref="K101:R101" si="129">SUM(K95:K100)</f>
        <v>#REF!</v>
      </c>
      <c r="L101" s="50" t="e">
        <f t="shared" si="129"/>
        <v>#REF!</v>
      </c>
      <c r="M101" s="50" t="e">
        <f t="shared" si="129"/>
        <v>#REF!</v>
      </c>
      <c r="N101" s="50" t="e">
        <f t="shared" si="129"/>
        <v>#REF!</v>
      </c>
      <c r="O101" s="50" t="e">
        <f t="shared" si="129"/>
        <v>#REF!</v>
      </c>
      <c r="P101" s="50" t="e">
        <f t="shared" si="129"/>
        <v>#REF!</v>
      </c>
      <c r="Q101" s="91"/>
      <c r="R101" s="50" t="e">
        <f t="shared" si="129"/>
        <v>#REF!</v>
      </c>
      <c r="S101" s="91"/>
      <c r="T101" s="89"/>
      <c r="U101" s="89"/>
    </row>
  </sheetData>
  <printOptions horizontalCentered="1" gridLines="1"/>
  <pageMargins left="0.7" right="0.7" top="1" bottom="0.75" header="0.3" footer="0.3"/>
  <pageSetup scale="75" orientation="landscape" r:id="rId1"/>
  <headerFooter>
    <oddHeader>&amp;L&amp;"Arial,Regular"Financial Models for ###:  &amp;A&amp;C&amp;"Arial,Regular"The University of Arkansas
Vendor Selection
Next Generation Network&amp;R&amp;"Arial,Regular"&amp;D</oddHeader>
    <oddFooter>&amp;L&amp;"Arial,Regular"Prepared by WTC Consulting, Inc. for Arkansas&amp;C&amp;"Arial,Regular"Page &amp;P of &amp;N&amp;R&amp;"Arial,Regular"H:\UARKdata\248-0304-VdrSelect\Financials\
&amp;F</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91181-1B77-4B93-A417-426AA9084E86}">
  <sheetPr>
    <tabColor theme="8" tint="0.59999389629810485"/>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Specifications_Quantities!A1</f>
        <v>Access Switches</v>
      </c>
      <c r="B4" s="1" t="str">
        <f>Specifications_Quantities!B1</f>
        <v>Port size</v>
      </c>
      <c r="C4" s="1" t="str">
        <f>Specifications_Quantities!C1</f>
        <v>POE Type</v>
      </c>
      <c r="D4" s="1" t="str">
        <f>Specifications_Quantities!D1</f>
        <v>Port Speed</v>
      </c>
      <c r="E4" s="1" t="str">
        <f>Specifications_Quantities!E1</f>
        <v>Minimum Uplinks</v>
      </c>
      <c r="F4" s="1" t="str">
        <f>Specifications_Quantities!F1</f>
        <v>Uplink to Aggregation</v>
      </c>
      <c r="G4" s="1" t="str">
        <f>Specifications_Quantities!G1</f>
        <v>POE Capacity</v>
      </c>
      <c r="H4" s="1" t="str">
        <f>Specifications_Quantities!H1</f>
        <v>Redundant Power Supply</v>
      </c>
      <c r="I4" s="1" t="str">
        <f>Specifications_Quantities!I1</f>
        <v>Transceiver Media</v>
      </c>
      <c r="J4" s="1" t="str">
        <f>Specifications_Quantities!J1</f>
        <v>Purpose</v>
      </c>
    </row>
    <row r="5" spans="1:11" ht="21.75" customHeight="1" x14ac:dyDescent="0.45">
      <c r="A5" s="11" t="str">
        <f>Specifications_Quantities!A6</f>
        <v>8-Port</v>
      </c>
      <c r="B5" s="11" t="str">
        <f>Specifications_Quantities!B6</f>
        <v>8 port</v>
      </c>
      <c r="C5" s="11" t="str">
        <f>Specifications_Quantities!C6</f>
        <v>802.3bt</v>
      </c>
      <c r="D5" s="166" t="str">
        <f>Specifications_Quantities!D6</f>
        <v>10,100,1000</v>
      </c>
      <c r="E5" s="11">
        <f>Specifications_Quantities!E6</f>
        <v>1</v>
      </c>
      <c r="F5" s="11" t="str">
        <f>Specifications_Quantities!F6</f>
        <v>1G</v>
      </c>
      <c r="G5" s="11" t="str">
        <f>Specifications_Quantities!G6</f>
        <v>60W/port</v>
      </c>
      <c r="H5" s="11" t="str">
        <f>Specifications_Quantities!H6</f>
        <v>NA</v>
      </c>
      <c r="I5" s="11" t="str">
        <f>Specifications_Quantities!I6</f>
        <v>Copper</v>
      </c>
      <c r="J5" s="11" t="str">
        <f>Specifications_Quantities!J6</f>
        <v>Field deployed user switch</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353</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467</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468</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473</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8F34B1FD-D59C-413F-A30B-91AC1D6BFE6C}"/>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1BE0C-AE9E-4599-B427-7FE0D859C5B3}">
  <sheetPr>
    <tabColor theme="9" tint="0.59999389629810485"/>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Specifications_Quantities!A8</f>
        <v>Wireless Indoor 
Access Points</v>
      </c>
      <c r="B4" s="1" t="str">
        <f>Specifications_Quantities!B8</f>
        <v>Transmission Supported</v>
      </c>
      <c r="C4" s="1" t="str">
        <f>Specifications_Quantities!C8</f>
        <v>Media Type</v>
      </c>
      <c r="D4" s="1" t="str">
        <f>Specifications_Quantities!D8</f>
        <v>Power Source</v>
      </c>
      <c r="E4" s="1" t="str">
        <f>Specifications_Quantities!E8</f>
        <v>Antenna</v>
      </c>
      <c r="F4" s="1" t="str">
        <f>Specifications_Quantities!F8</f>
        <v>Mount Type</v>
      </c>
      <c r="G4" s="1" t="str">
        <f>Specifications_Quantities!G8</f>
        <v>Density</v>
      </c>
      <c r="H4" s="233" t="str">
        <f>Specifications_Quantities!I8</f>
        <v>Notes</v>
      </c>
      <c r="I4" s="234"/>
      <c r="J4" s="1" t="str">
        <f>Specifications_Quantities!J8</f>
        <v>Purpose</v>
      </c>
    </row>
    <row r="5" spans="1:11" ht="27.75" x14ac:dyDescent="0.45">
      <c r="A5" s="12" t="str">
        <f>Specifications_Quantities!A9</f>
        <v>WiFi-Indoor-Housing</v>
      </c>
      <c r="B5" s="12" t="str">
        <f>Specifications_Quantities!B9</f>
        <v>WiFi 6 &amp; 6E 
(7 optional)</v>
      </c>
      <c r="C5" s="12" t="str">
        <f>Specifications_Quantities!C9</f>
        <v>Copper</v>
      </c>
      <c r="D5" s="167" t="str">
        <f>Specifications_Quantities!D9</f>
        <v>POE</v>
      </c>
      <c r="E5" s="12" t="str">
        <f>Specifications_Quantities!E9</f>
        <v>Omni-directional</v>
      </c>
      <c r="F5" s="12" t="str">
        <f>Specifications_Quantities!F9</f>
        <v>Wall</v>
      </c>
      <c r="G5" s="12" t="str">
        <f>Specifications_Quantities!G9</f>
        <v>Low</v>
      </c>
      <c r="H5" s="235" t="str">
        <f>Specifications_Quantities!I9</f>
        <v>Ethernet pass through, 2 min, 4 max</v>
      </c>
      <c r="I5" s="236"/>
      <c r="J5" s="12" t="str">
        <f>Specifications_Quantities!J9</f>
        <v>Hospitality type for each residence hall room.</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4">
    <mergeCell ref="A7:H7"/>
    <mergeCell ref="A16:B16"/>
    <mergeCell ref="H4:I4"/>
    <mergeCell ref="H5:I5"/>
  </mergeCells>
  <hyperlinks>
    <hyperlink ref="A3" location="Specifications_Quantities!A1" display="Back to Specs/Quantities Summary Sheet" xr:uid="{D5A3BEC7-A2B8-4BCF-9960-9E3A3185D753}"/>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39CEB-0583-42E8-A4D0-387101815EAE}">
  <sheetPr>
    <tabColor theme="9" tint="0.59999389629810485"/>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Specifications_Quantities!A8</f>
        <v>Wireless Indoor 
Access Points</v>
      </c>
      <c r="B4" s="1" t="str">
        <f>Specifications_Quantities!B8</f>
        <v>Transmission Supported</v>
      </c>
      <c r="C4" s="1" t="str">
        <f>Specifications_Quantities!C8</f>
        <v>Media Type</v>
      </c>
      <c r="D4" s="1" t="str">
        <f>Specifications_Quantities!D8</f>
        <v>Power Source</v>
      </c>
      <c r="E4" s="1" t="str">
        <f>Specifications_Quantities!E8</f>
        <v>Antenna</v>
      </c>
      <c r="F4" s="1" t="str">
        <f>Specifications_Quantities!F8</f>
        <v>Mount Type</v>
      </c>
      <c r="G4" s="1" t="str">
        <f>Specifications_Quantities!G8</f>
        <v>Density</v>
      </c>
      <c r="H4" s="233" t="str">
        <f>Specifications_Quantities!I8</f>
        <v>Notes</v>
      </c>
      <c r="I4" s="234"/>
      <c r="J4" s="1" t="str">
        <f>Specifications_Quantities!J8</f>
        <v>Purpose</v>
      </c>
    </row>
    <row r="5" spans="1:11" ht="27.75" x14ac:dyDescent="0.45">
      <c r="A5" s="12" t="str">
        <f>Specifications_Quantities!A10</f>
        <v>WiFi-Indoor-Common</v>
      </c>
      <c r="B5" s="12" t="str">
        <f>Specifications_Quantities!B10</f>
        <v>WiFi 6 &amp; 6E 
(7 optional)</v>
      </c>
      <c r="C5" s="12" t="str">
        <f>Specifications_Quantities!C10</f>
        <v>Copper</v>
      </c>
      <c r="D5" s="167" t="str">
        <f>Specifications_Quantities!D10</f>
        <v>POE</v>
      </c>
      <c r="E5" s="12" t="str">
        <f>Specifications_Quantities!E10</f>
        <v>Omni-directional</v>
      </c>
      <c r="F5" s="12" t="str">
        <f>Specifications_Quantities!F10</f>
        <v>Ceiling</v>
      </c>
      <c r="G5" s="12" t="str">
        <f>Specifications_Quantities!G10</f>
        <v>Medium</v>
      </c>
      <c r="H5" s="235" t="str">
        <f>Specifications_Quantities!I10</f>
        <v>Coverage area focused</v>
      </c>
      <c r="I5" s="236"/>
      <c r="J5" s="12" t="str">
        <f>Specifications_Quantities!J10</f>
        <v>General purpose for common space areas.</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4">
    <mergeCell ref="H4:I4"/>
    <mergeCell ref="H5:I5"/>
    <mergeCell ref="A7:H7"/>
    <mergeCell ref="A16:B16"/>
  </mergeCells>
  <hyperlinks>
    <hyperlink ref="A3" location="Specifications_Quantities!A1" display="Back to Specs/Quantities Summary Sheet" xr:uid="{2D64045A-A2B1-43A8-A7F1-FD76A121FF59}"/>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6D495-689A-4AED-A993-60E0F4A2AFFD}">
  <sheetPr>
    <tabColor theme="9" tint="0.59999389629810485"/>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Specifications_Quantities!A8</f>
        <v>Wireless Indoor 
Access Points</v>
      </c>
      <c r="B4" s="1" t="str">
        <f>Specifications_Quantities!B8</f>
        <v>Transmission Supported</v>
      </c>
      <c r="C4" s="1" t="str">
        <f>Specifications_Quantities!C8</f>
        <v>Media Type</v>
      </c>
      <c r="D4" s="1" t="str">
        <f>Specifications_Quantities!D8</f>
        <v>Power Source</v>
      </c>
      <c r="E4" s="1" t="str">
        <f>Specifications_Quantities!E8</f>
        <v>Antenna</v>
      </c>
      <c r="F4" s="1" t="str">
        <f>Specifications_Quantities!F8</f>
        <v>Mount Type</v>
      </c>
      <c r="G4" s="1" t="str">
        <f>Specifications_Quantities!G8</f>
        <v>Density</v>
      </c>
      <c r="H4" s="233" t="str">
        <f>Specifications_Quantities!I8</f>
        <v>Notes</v>
      </c>
      <c r="I4" s="234"/>
      <c r="J4" s="1" t="str">
        <f>Specifications_Quantities!J8</f>
        <v>Purpose</v>
      </c>
    </row>
    <row r="5" spans="1:11" ht="27.75" x14ac:dyDescent="0.45">
      <c r="A5" s="12" t="str">
        <f>Specifications_Quantities!A11</f>
        <v>WiFi-Indoor-Classroom</v>
      </c>
      <c r="B5" s="12" t="str">
        <f>Specifications_Quantities!B11</f>
        <v>WiFi 6 &amp; 6E 
(7 optional)</v>
      </c>
      <c r="C5" s="12" t="str">
        <f>Specifications_Quantities!C11</f>
        <v>Copper</v>
      </c>
      <c r="D5" s="167" t="str">
        <f>Specifications_Quantities!D11</f>
        <v>POE</v>
      </c>
      <c r="E5" s="12" t="str">
        <f>Specifications_Quantities!E11</f>
        <v>Omni-directional</v>
      </c>
      <c r="F5" s="12" t="str">
        <f>Specifications_Quantities!F11</f>
        <v>Ceiling</v>
      </c>
      <c r="G5" s="12" t="str">
        <f>Specifications_Quantities!G11</f>
        <v>High</v>
      </c>
      <c r="H5" s="235" t="str">
        <f>Specifications_Quantities!I11</f>
        <v>Density focused</v>
      </c>
      <c r="I5" s="236"/>
      <c r="J5" s="12" t="str">
        <f>Specifications_Quantities!J11</f>
        <v>For classrooms and lecture halls with high density.</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4">
    <mergeCell ref="H4:I4"/>
    <mergeCell ref="H5:I5"/>
    <mergeCell ref="A7:H7"/>
    <mergeCell ref="A16:B16"/>
  </mergeCells>
  <hyperlinks>
    <hyperlink ref="A3" location="Specifications_Quantities!A1" display="Back to Specs/Quantities Summary Sheet" xr:uid="{DACBA95A-06F9-478B-8541-ECDF1175E651}"/>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14C58-C114-4C65-9174-5E3016BC16AB}">
  <sheetPr>
    <tabColor theme="9" tint="0.59999389629810485"/>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Specifications_Quantities!A8</f>
        <v>Wireless Indoor 
Access Points</v>
      </c>
      <c r="B4" s="1" t="str">
        <f>Specifications_Quantities!B8</f>
        <v>Transmission Supported</v>
      </c>
      <c r="C4" s="1" t="str">
        <f>Specifications_Quantities!C8</f>
        <v>Media Type</v>
      </c>
      <c r="D4" s="1" t="str">
        <f>Specifications_Quantities!D8</f>
        <v>Power Source</v>
      </c>
      <c r="E4" s="1" t="str">
        <f>Specifications_Quantities!E8</f>
        <v>Antenna</v>
      </c>
      <c r="F4" s="1" t="str">
        <f>Specifications_Quantities!F8</f>
        <v>Mount Type</v>
      </c>
      <c r="G4" s="1" t="str">
        <f>Specifications_Quantities!G8</f>
        <v>Density</v>
      </c>
      <c r="H4" s="233" t="str">
        <f>Specifications_Quantities!I8</f>
        <v>Notes</v>
      </c>
      <c r="I4" s="234"/>
      <c r="J4" s="1" t="str">
        <f>Specifications_Quantities!J8</f>
        <v>Purpose</v>
      </c>
    </row>
    <row r="5" spans="1:11" ht="41.65" x14ac:dyDescent="0.45">
      <c r="A5" s="12" t="str">
        <f>Specifications_Quantities!A12</f>
        <v>WiFi-Indoor-Venues</v>
      </c>
      <c r="B5" s="12" t="str">
        <f>Specifications_Quantities!B12</f>
        <v>WiFi 6 &amp; 6E 
(7 optional)</v>
      </c>
      <c r="C5" s="12" t="str">
        <f>Specifications_Quantities!C12</f>
        <v>Copper, Fiber</v>
      </c>
      <c r="D5" s="167" t="str">
        <f>Specifications_Quantities!D12</f>
        <v>POE</v>
      </c>
      <c r="E5" s="12" t="str">
        <f>Specifications_Quantities!E12</f>
        <v>Omni-directional</v>
      </c>
      <c r="F5" s="12" t="str">
        <f>Specifications_Quantities!F12</f>
        <v>Varies</v>
      </c>
      <c r="G5" s="12" t="str">
        <f>Specifications_Quantities!G12</f>
        <v>Ultra High</v>
      </c>
      <c r="H5" s="235" t="str">
        <f>Specifications_Quantities!I12</f>
        <v>Very high density focused</v>
      </c>
      <c r="I5" s="236"/>
      <c r="J5" s="12" t="str">
        <f>Specifications_Quantities!J12</f>
        <v>For sports venues -- football stadium, basketball arena, baseball stadium, etc.</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4">
    <mergeCell ref="H4:I4"/>
    <mergeCell ref="H5:I5"/>
    <mergeCell ref="A7:H7"/>
    <mergeCell ref="A16:B16"/>
  </mergeCells>
  <hyperlinks>
    <hyperlink ref="A3" location="Specifications_Quantities!A1" display="Back to Specs/Quantities Summary Sheet" xr:uid="{0A287D38-C68F-4FCB-BBDF-701A54824675}"/>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61F59-84C4-4BD8-B79C-3A2E79A3FB87}">
  <sheetPr>
    <tabColor theme="5" tint="0.39997558519241921"/>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Specifications_Quantities!A14</f>
        <v>Wireless Outdoor 
Access Points</v>
      </c>
      <c r="B4" s="1" t="str">
        <f>Specifications_Quantities!B14</f>
        <v>Transmission Supported</v>
      </c>
      <c r="C4" s="1" t="str">
        <f>Specifications_Quantities!C14</f>
        <v>Media Type</v>
      </c>
      <c r="D4" s="1" t="str">
        <f>Specifications_Quantities!D14</f>
        <v>Power Source</v>
      </c>
      <c r="E4" s="1" t="str">
        <f>Specifications_Quantities!E14</f>
        <v>Antenna</v>
      </c>
      <c r="F4" s="1" t="str">
        <f>Specifications_Quantities!F14</f>
        <v>Mount Type</v>
      </c>
      <c r="G4" s="1" t="str">
        <f>Specifications_Quantities!G14</f>
        <v>Density</v>
      </c>
      <c r="H4" s="233" t="str">
        <f>Specifications_Quantities!I14</f>
        <v>Notes</v>
      </c>
      <c r="I4" s="234"/>
      <c r="J4" s="1" t="str">
        <f>Specifications_Quantities!J14</f>
        <v>Purpose</v>
      </c>
    </row>
    <row r="5" spans="1:11" ht="27.75" x14ac:dyDescent="0.45">
      <c r="A5" s="30" t="str">
        <f>Specifications_Quantities!A15</f>
        <v>WiFi-Garage</v>
      </c>
      <c r="B5" s="30" t="str">
        <f>Specifications_Quantities!B15</f>
        <v>WiFi 5, 6 &amp; 6E
(7 optional)</v>
      </c>
      <c r="C5" s="30" t="str">
        <f>Specifications_Quantities!C15</f>
        <v>Copper</v>
      </c>
      <c r="D5" s="168" t="str">
        <f>Specifications_Quantities!D15</f>
        <v>POE</v>
      </c>
      <c r="E5" s="30" t="str">
        <f>Specifications_Quantities!E15</f>
        <v>Omni</v>
      </c>
      <c r="F5" s="30" t="str">
        <f>Specifications_Quantities!F15</f>
        <v>Ceiling</v>
      </c>
      <c r="G5" s="30" t="str">
        <f>Specifications_Quantities!G15</f>
        <v>Low - Medium</v>
      </c>
      <c r="H5" s="237" t="str">
        <f>Specifications_Quantities!I15</f>
        <v>Low profile due to low ceiling.  Handle pressure wash</v>
      </c>
      <c r="I5" s="238"/>
      <c r="J5" s="30" t="str">
        <f>Specifications_Quantities!J15</f>
        <v>General purpose mounted in covered garage areas</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4">
    <mergeCell ref="H4:I4"/>
    <mergeCell ref="H5:I5"/>
    <mergeCell ref="A7:H7"/>
    <mergeCell ref="A16:B16"/>
  </mergeCells>
  <hyperlinks>
    <hyperlink ref="A3" location="Specifications_Quantities!A1" display="Back to Specs/Quantities Summary Sheet" xr:uid="{A7F334EC-AB9D-4F79-B718-CEE0B88FEB26}"/>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842F3-2D37-41CA-AD86-70BB4B4AB516}">
  <sheetPr>
    <tabColor theme="5" tint="0.39997558519241921"/>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Specifications_Quantities!A14</f>
        <v>Wireless Outdoor 
Access Points</v>
      </c>
      <c r="B4" s="1" t="str">
        <f>Specifications_Quantities!B14</f>
        <v>Transmission Supported</v>
      </c>
      <c r="C4" s="1" t="str">
        <f>Specifications_Quantities!C14</f>
        <v>Media Type</v>
      </c>
      <c r="D4" s="1" t="str">
        <f>Specifications_Quantities!D14</f>
        <v>Power Source</v>
      </c>
      <c r="E4" s="1" t="str">
        <f>Specifications_Quantities!E14</f>
        <v>Antenna</v>
      </c>
      <c r="F4" s="1" t="str">
        <f>Specifications_Quantities!F14</f>
        <v>Mount Type</v>
      </c>
      <c r="G4" s="1" t="str">
        <f>Specifications_Quantities!G14</f>
        <v>Density</v>
      </c>
      <c r="H4" s="233" t="str">
        <f>Specifications_Quantities!I14</f>
        <v>Notes</v>
      </c>
      <c r="I4" s="234"/>
      <c r="J4" s="1" t="str">
        <f>Specifications_Quantities!J14</f>
        <v>Purpose</v>
      </c>
    </row>
    <row r="5" spans="1:11" ht="24.5" customHeight="1" x14ac:dyDescent="0.45">
      <c r="A5" s="30" t="str">
        <f>Specifications_Quantities!A16</f>
        <v>WiFi-Outdoor-Copper</v>
      </c>
      <c r="B5" s="30" t="str">
        <f>Specifications_Quantities!B16</f>
        <v>WiFi 5, 6 &amp; 6E
(7 optional)</v>
      </c>
      <c r="C5" s="30" t="str">
        <f>Specifications_Quantities!C16</f>
        <v>Copper</v>
      </c>
      <c r="D5" s="168" t="str">
        <f>Specifications_Quantities!D16</f>
        <v>POE</v>
      </c>
      <c r="E5" s="30" t="str">
        <f>Specifications_Quantities!E16</f>
        <v>Omni</v>
      </c>
      <c r="F5" s="30" t="str">
        <f>Specifications_Quantities!F16</f>
        <v>Wall or pole</v>
      </c>
      <c r="G5" s="30" t="str">
        <f>Specifications_Quantities!G16</f>
        <v>Low - Medium</v>
      </c>
      <c r="H5" s="237" t="str">
        <f>Specifications_Quantities!I16</f>
        <v>NA</v>
      </c>
      <c r="I5" s="238"/>
      <c r="J5" s="30" t="str">
        <f>Specifications_Quantities!J16</f>
        <v>Mounted outside of buildings</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4">
    <mergeCell ref="H4:I4"/>
    <mergeCell ref="H5:I5"/>
    <mergeCell ref="A7:H7"/>
    <mergeCell ref="A16:B16"/>
  </mergeCells>
  <hyperlinks>
    <hyperlink ref="A3" location="Specifications_Quantities!A1" display="Back to Specs/Quantities Summary Sheet" xr:uid="{D050166C-B8EB-429A-8475-C2555B4BAE31}"/>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A297B-4235-4D96-BD8B-685E7A2156CA}">
  <sheetPr>
    <tabColor theme="5" tint="0.39997558519241921"/>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Specifications_Quantities!A14</f>
        <v>Wireless Outdoor 
Access Points</v>
      </c>
      <c r="B4" s="1" t="str">
        <f>Specifications_Quantities!B14</f>
        <v>Transmission Supported</v>
      </c>
      <c r="C4" s="1" t="str">
        <f>Specifications_Quantities!C14</f>
        <v>Media Type</v>
      </c>
      <c r="D4" s="1" t="str">
        <f>Specifications_Quantities!D14</f>
        <v>Power Source</v>
      </c>
      <c r="E4" s="1" t="str">
        <f>Specifications_Quantities!E14</f>
        <v>Antenna</v>
      </c>
      <c r="F4" s="1" t="str">
        <f>Specifications_Quantities!F14</f>
        <v>Mount Type</v>
      </c>
      <c r="G4" s="1" t="str">
        <f>Specifications_Quantities!G14</f>
        <v>Density</v>
      </c>
      <c r="H4" s="233" t="str">
        <f>Specifications_Quantities!I14</f>
        <v>Notes</v>
      </c>
      <c r="I4" s="234"/>
      <c r="J4" s="1" t="str">
        <f>Specifications_Quantities!J14</f>
        <v>Purpose</v>
      </c>
    </row>
    <row r="5" spans="1:11" ht="24.5" customHeight="1" x14ac:dyDescent="0.45">
      <c r="A5" s="30" t="str">
        <f>Specifications_Quantities!A17</f>
        <v>WiFi-Outdoor-Fiber</v>
      </c>
      <c r="B5" s="30" t="str">
        <f>Specifications_Quantities!B17</f>
        <v>WiFi 5, 6 &amp; 6E
(7 optional)</v>
      </c>
      <c r="C5" s="30" t="str">
        <f>Specifications_Quantities!C17</f>
        <v>Fiber</v>
      </c>
      <c r="D5" s="168" t="str">
        <f>Specifications_Quantities!D17</f>
        <v>DC</v>
      </c>
      <c r="E5" s="30" t="str">
        <f>Specifications_Quantities!E17</f>
        <v>Omni</v>
      </c>
      <c r="F5" s="30" t="str">
        <f>Specifications_Quantities!F17</f>
        <v>Wall or pole</v>
      </c>
      <c r="G5" s="30" t="str">
        <f>Specifications_Quantities!G17</f>
        <v>Low - Medium</v>
      </c>
      <c r="H5" s="237" t="str">
        <f>Specifications_Quantities!I17</f>
        <v>NA</v>
      </c>
      <c r="I5" s="238"/>
      <c r="J5" s="30" t="str">
        <f>Specifications_Quantities!J17</f>
        <v>Mounted outside of buildings</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4">
    <mergeCell ref="H4:I4"/>
    <mergeCell ref="H5:I5"/>
    <mergeCell ref="A7:H7"/>
    <mergeCell ref="A16:B16"/>
  </mergeCells>
  <hyperlinks>
    <hyperlink ref="A3" location="Specifications_Quantities!A1" display="Back to Specs/Quantities Summary Sheet" xr:uid="{E3C00301-BCE9-4CC9-9832-DAC5F0B19566}"/>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1E01F-8684-4D75-A090-DD40CC6D5642}">
  <sheetPr>
    <tabColor theme="5" tint="0.39997558519241921"/>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Specifications_Quantities!A14</f>
        <v>Wireless Outdoor 
Access Points</v>
      </c>
      <c r="B4" s="1" t="str">
        <f>Specifications_Quantities!B14</f>
        <v>Transmission Supported</v>
      </c>
      <c r="C4" s="1" t="str">
        <f>Specifications_Quantities!C14</f>
        <v>Media Type</v>
      </c>
      <c r="D4" s="1" t="str">
        <f>Specifications_Quantities!D14</f>
        <v>Power Source</v>
      </c>
      <c r="E4" s="1" t="str">
        <f>Specifications_Quantities!E14</f>
        <v>Antenna</v>
      </c>
      <c r="F4" s="1" t="str">
        <f>Specifications_Quantities!F14</f>
        <v>Mount Type</v>
      </c>
      <c r="G4" s="1" t="str">
        <f>Specifications_Quantities!G14</f>
        <v>Density</v>
      </c>
      <c r="H4" s="233" t="str">
        <f>Specifications_Quantities!I14</f>
        <v>Notes</v>
      </c>
      <c r="I4" s="234"/>
      <c r="J4" s="1" t="str">
        <f>Specifications_Quantities!J14</f>
        <v>Purpose</v>
      </c>
    </row>
    <row r="5" spans="1:11" ht="24.5" customHeight="1" x14ac:dyDescent="0.45">
      <c r="A5" s="30" t="str">
        <f>Specifications_Quantities!A18</f>
        <v>WiFi-Outdoor-Venues</v>
      </c>
      <c r="B5" s="30" t="str">
        <f>Specifications_Quantities!B18</f>
        <v>WiFi 5, 6 &amp; 6E
(7 optional)</v>
      </c>
      <c r="C5" s="30" t="str">
        <f>Specifications_Quantities!C18</f>
        <v>Copper, Fiber</v>
      </c>
      <c r="D5" s="168" t="str">
        <f>Specifications_Quantities!D18</f>
        <v>DC</v>
      </c>
      <c r="E5" s="30" t="str">
        <f>Specifications_Quantities!E18</f>
        <v>Omni</v>
      </c>
      <c r="F5" s="30" t="str">
        <f>Specifications_Quantities!F18</f>
        <v>Wall or pole</v>
      </c>
      <c r="G5" s="30" t="str">
        <f>Specifications_Quantities!G18</f>
        <v>Ultra High</v>
      </c>
      <c r="H5" s="237" t="str">
        <f>Specifications_Quantities!I18</f>
        <v>NA</v>
      </c>
      <c r="I5" s="238"/>
      <c r="J5" s="30" t="str">
        <f>Specifications_Quantities!J18</f>
        <v>For sports venues -- football stadium, basketball arena, baseball stadium, etc.</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4">
    <mergeCell ref="H4:I4"/>
    <mergeCell ref="H5:I5"/>
    <mergeCell ref="A7:H7"/>
    <mergeCell ref="A16:B16"/>
  </mergeCells>
  <hyperlinks>
    <hyperlink ref="A3" location="Specifications_Quantities!A1" display="Back to Specs/Quantities Summary Sheet" xr:uid="{28F6E730-CE1D-4619-A81A-B9232F298AD5}"/>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13561-E53B-4837-8FDB-7D89FE5962E5}">
  <sheetPr>
    <tabColor theme="0" tint="-0.249977111117893"/>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Specifications_Quantities!A20</f>
        <v>Item</v>
      </c>
      <c r="B4" s="1" t="str">
        <f>Specifications_Quantities!B20</f>
        <v>Uplink Ports</v>
      </c>
      <c r="C4" s="1" t="str">
        <f>Specifications_Quantities!C20</f>
        <v>Uplink</v>
      </c>
      <c r="D4" s="1" t="str">
        <f>Specifications_Quantities!D20</f>
        <v>End User Port Speed</v>
      </c>
      <c r="E4" s="1" t="str">
        <f>Specifications_Quantities!E20</f>
        <v>Down Link</v>
      </c>
      <c r="F4" s="1" t="str">
        <f>Specifications_Quantities!F20</f>
        <v>Downlink Ports</v>
      </c>
      <c r="G4" s="1" t="str">
        <f>Specifications_Quantities!G20</f>
        <v>Media Type</v>
      </c>
      <c r="H4" s="1" t="str">
        <f>Specifications_Quantities!H20</f>
        <v>Redundant Power Supply</v>
      </c>
      <c r="I4" s="1" t="str">
        <f>Specifications_Quantities!I20</f>
        <v>NA</v>
      </c>
      <c r="J4" s="1" t="str">
        <f>Specifications_Quantities!J20</f>
        <v>Purpose</v>
      </c>
    </row>
    <row r="5" spans="1:11" ht="24.5" customHeight="1" x14ac:dyDescent="0.45">
      <c r="A5" s="170" t="str">
        <f>Specifications_Quantities!A21</f>
        <v>Aggregation - Small</v>
      </c>
      <c r="B5" s="170">
        <f>Specifications_Quantities!B21</f>
        <v>2</v>
      </c>
      <c r="C5" s="170" t="str">
        <f>Specifications_Quantities!C21</f>
        <v>50Gb</v>
      </c>
      <c r="D5" s="171" t="str">
        <f>Specifications_Quantities!D21</f>
        <v>NA</v>
      </c>
      <c r="E5" s="170" t="str">
        <f>Specifications_Quantities!E21</f>
        <v>25Gb</v>
      </c>
      <c r="F5" s="170">
        <f>Specifications_Quantities!F21</f>
        <v>12</v>
      </c>
      <c r="G5" s="170" t="str">
        <f>Specifications_Quantities!G21</f>
        <v>Fiber</v>
      </c>
      <c r="H5" s="170" t="str">
        <f>Specifications_Quantities!H21</f>
        <v>Yes</v>
      </c>
      <c r="I5" s="170" t="str">
        <f>Specifications_Quantities!I21</f>
        <v>NA</v>
      </c>
      <c r="J5" s="170" t="str">
        <f>Specifications_Quantities!J21</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D3C8AED2-5B48-429D-9A25-2CF21D3240BE}"/>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D90EC-5ADB-48B6-93B0-C341946790EB}">
  <sheetPr>
    <tabColor rgb="FF92D050"/>
  </sheetPr>
  <dimension ref="A1:J354"/>
  <sheetViews>
    <sheetView workbookViewId="0">
      <pane xSplit="1" ySplit="2" topLeftCell="B314" activePane="bottomRight" state="frozen"/>
      <selection activeCell="B3" sqref="B3"/>
      <selection pane="topRight" activeCell="B3" sqref="B3"/>
      <selection pane="bottomLeft" activeCell="B3" sqref="B3"/>
      <selection pane="bottomRight" activeCell="B3" sqref="B3"/>
    </sheetView>
  </sheetViews>
  <sheetFormatPr defaultColWidth="8.86328125" defaultRowHeight="14.25" x14ac:dyDescent="0.45"/>
  <cols>
    <col min="1" max="1" width="25.46484375" customWidth="1"/>
    <col min="2" max="2" width="53.46484375" bestFit="1" customWidth="1"/>
    <col min="3" max="3" width="15.46484375" customWidth="1"/>
    <col min="4" max="4" width="11.53125" customWidth="1"/>
    <col min="5" max="5" width="13.46484375" customWidth="1"/>
    <col min="6" max="6" width="9.6640625" customWidth="1"/>
    <col min="7" max="7" width="13.46484375" customWidth="1"/>
    <col min="8" max="8" width="14.6640625" customWidth="1"/>
    <col min="9" max="9" width="37.1328125" bestFit="1" customWidth="1"/>
    <col min="10" max="10" width="38.46484375" customWidth="1"/>
  </cols>
  <sheetData>
    <row r="1" spans="1:10" x14ac:dyDescent="0.45">
      <c r="A1" s="79" t="s">
        <v>251</v>
      </c>
      <c r="B1" s="79" t="s">
        <v>251</v>
      </c>
      <c r="C1" s="13"/>
      <c r="D1" s="13"/>
      <c r="E1" s="79" t="s">
        <v>252</v>
      </c>
      <c r="F1" s="79" t="s">
        <v>253</v>
      </c>
      <c r="G1" s="79" t="s">
        <v>238</v>
      </c>
      <c r="H1" s="14"/>
      <c r="I1" s="14"/>
      <c r="J1" s="14"/>
    </row>
    <row r="2" spans="1:10" ht="39.4" x14ac:dyDescent="0.45">
      <c r="A2" s="6" t="s">
        <v>17</v>
      </c>
      <c r="B2" s="6" t="s">
        <v>18</v>
      </c>
      <c r="C2" s="6" t="s">
        <v>256</v>
      </c>
      <c r="D2" s="6" t="s">
        <v>92</v>
      </c>
      <c r="E2" s="6" t="s">
        <v>29</v>
      </c>
      <c r="F2" s="6" t="s">
        <v>20</v>
      </c>
      <c r="G2" s="6" t="s">
        <v>30</v>
      </c>
      <c r="H2" s="7" t="s">
        <v>28</v>
      </c>
      <c r="I2" s="7" t="s">
        <v>109</v>
      </c>
      <c r="J2" s="6" t="s">
        <v>113</v>
      </c>
    </row>
    <row r="3" spans="1:10" x14ac:dyDescent="0.45">
      <c r="A3" s="62" t="s">
        <v>21</v>
      </c>
      <c r="B3" s="63"/>
      <c r="C3" s="118"/>
      <c r="D3" s="63"/>
      <c r="E3" s="63"/>
      <c r="F3" s="63"/>
      <c r="G3" s="63"/>
      <c r="H3" s="63"/>
      <c r="I3" s="117"/>
      <c r="J3" s="117"/>
    </row>
    <row r="4" spans="1:10" ht="52.5" x14ac:dyDescent="0.45">
      <c r="A4" s="148" t="s">
        <v>1</v>
      </c>
      <c r="B4" s="148" t="s">
        <v>33</v>
      </c>
      <c r="C4" s="148" t="s">
        <v>57</v>
      </c>
      <c r="D4" s="148" t="s">
        <v>56</v>
      </c>
      <c r="E4" s="148" t="s">
        <v>34</v>
      </c>
      <c r="F4" s="148" t="s">
        <v>111</v>
      </c>
      <c r="G4" s="148" t="s">
        <v>40</v>
      </c>
      <c r="H4" s="148" t="s">
        <v>7</v>
      </c>
      <c r="I4" s="148"/>
      <c r="J4" s="148"/>
    </row>
    <row r="5" spans="1:10" ht="26.25" x14ac:dyDescent="0.45">
      <c r="A5" s="138" t="s">
        <v>2</v>
      </c>
      <c r="B5" s="138" t="s">
        <v>39</v>
      </c>
      <c r="C5" s="138" t="s">
        <v>96</v>
      </c>
      <c r="D5" s="138" t="s">
        <v>93</v>
      </c>
      <c r="E5" s="139" t="s">
        <v>39</v>
      </c>
      <c r="F5" s="138" t="s">
        <v>39</v>
      </c>
      <c r="G5" s="138" t="s">
        <v>77</v>
      </c>
      <c r="H5" s="137" t="s">
        <v>10</v>
      </c>
      <c r="I5" s="137"/>
      <c r="J5" s="137"/>
    </row>
    <row r="6" spans="1:10" x14ac:dyDescent="0.45">
      <c r="A6" s="64" t="s">
        <v>118</v>
      </c>
      <c r="B6" s="63"/>
      <c r="C6" s="118"/>
      <c r="D6" s="63"/>
      <c r="E6" s="63"/>
      <c r="F6" s="63"/>
      <c r="G6" s="63"/>
      <c r="H6" s="63"/>
      <c r="I6" s="117"/>
      <c r="J6" s="117"/>
    </row>
    <row r="7" spans="1:10" x14ac:dyDescent="0.45">
      <c r="A7" s="111" t="s">
        <v>276</v>
      </c>
      <c r="B7" s="111" t="s">
        <v>277</v>
      </c>
      <c r="C7" s="116">
        <f>D7*E7</f>
        <v>23800</v>
      </c>
      <c r="D7" s="111">
        <v>1</v>
      </c>
      <c r="E7" s="112">
        <v>23800</v>
      </c>
      <c r="F7" s="113">
        <v>0.76</v>
      </c>
      <c r="G7" s="66">
        <f t="shared" ref="G7" si="0">E7*(1-F7)</f>
        <v>5712</v>
      </c>
      <c r="H7" s="66">
        <f>D7*G7</f>
        <v>5712</v>
      </c>
      <c r="I7" s="2"/>
      <c r="J7" s="2" t="s">
        <v>124</v>
      </c>
    </row>
    <row r="8" spans="1:10" x14ac:dyDescent="0.45">
      <c r="A8" s="111" t="s">
        <v>278</v>
      </c>
      <c r="B8" s="111" t="s">
        <v>127</v>
      </c>
      <c r="C8" s="116">
        <f t="shared" ref="C8:C10" si="1">D8*E8</f>
        <v>0</v>
      </c>
      <c r="D8" s="111">
        <v>1</v>
      </c>
      <c r="E8" s="112">
        <v>0</v>
      </c>
      <c r="F8" s="113"/>
      <c r="G8" s="66">
        <f t="shared" ref="G8:G10" si="2">E8*(1-F8)</f>
        <v>0</v>
      </c>
      <c r="H8" s="66">
        <f>D8*G8</f>
        <v>0</v>
      </c>
      <c r="I8" s="2"/>
      <c r="J8" s="2" t="s">
        <v>126</v>
      </c>
    </row>
    <row r="9" spans="1:10" x14ac:dyDescent="0.45">
      <c r="A9" s="111" t="s">
        <v>192</v>
      </c>
      <c r="B9" s="111" t="s">
        <v>279</v>
      </c>
      <c r="C9" s="116">
        <f t="shared" si="1"/>
        <v>22048</v>
      </c>
      <c r="D9" s="111">
        <v>2</v>
      </c>
      <c r="E9" s="112">
        <v>11024</v>
      </c>
      <c r="F9" s="114">
        <v>0.62</v>
      </c>
      <c r="G9" s="66">
        <f t="shared" si="2"/>
        <v>4189.12</v>
      </c>
      <c r="H9" s="66">
        <f>D9*G9</f>
        <v>8378.24</v>
      </c>
      <c r="I9" s="2"/>
      <c r="J9" s="2" t="s">
        <v>128</v>
      </c>
    </row>
    <row r="10" spans="1:10" x14ac:dyDescent="0.45">
      <c r="A10" s="111" t="s">
        <v>280</v>
      </c>
      <c r="B10" s="111" t="s">
        <v>281</v>
      </c>
      <c r="C10" s="116">
        <f t="shared" si="1"/>
        <v>13840</v>
      </c>
      <c r="D10" s="111">
        <v>1</v>
      </c>
      <c r="E10" s="112">
        <v>13840</v>
      </c>
      <c r="F10" s="113">
        <v>0.72</v>
      </c>
      <c r="G10" s="66">
        <f t="shared" si="2"/>
        <v>3875.2000000000003</v>
      </c>
      <c r="H10" s="66">
        <f>D10*G10</f>
        <v>3875.2000000000003</v>
      </c>
      <c r="I10" s="2"/>
      <c r="J10" s="60" t="s">
        <v>130</v>
      </c>
    </row>
    <row r="11" spans="1:10" x14ac:dyDescent="0.45">
      <c r="A11" s="83" t="s">
        <v>27</v>
      </c>
      <c r="B11" s="84"/>
      <c r="C11" s="8">
        <f>SUM(C7:C10)</f>
        <v>59688</v>
      </c>
      <c r="D11" s="84"/>
      <c r="E11" s="84"/>
      <c r="F11" s="84"/>
      <c r="G11" s="84"/>
      <c r="H11" s="8">
        <f>SUM(H7:H10)</f>
        <v>17965.439999999999</v>
      </c>
      <c r="I11" s="2"/>
      <c r="J11" s="2"/>
    </row>
    <row r="12" spans="1:10" x14ac:dyDescent="0.45">
      <c r="A12" s="64" t="s">
        <v>119</v>
      </c>
      <c r="B12" s="63"/>
      <c r="C12" s="105"/>
      <c r="D12" s="104" t="s">
        <v>271</v>
      </c>
      <c r="E12" s="105">
        <f>C11-H11</f>
        <v>41722.559999999998</v>
      </c>
      <c r="F12" s="106">
        <f>E12/C11</f>
        <v>0.69901085645355843</v>
      </c>
      <c r="G12" s="63"/>
      <c r="H12" s="63"/>
      <c r="I12" s="51"/>
      <c r="J12" s="51"/>
    </row>
    <row r="13" spans="1:10" x14ac:dyDescent="0.45">
      <c r="A13" s="65"/>
      <c r="B13" s="65"/>
      <c r="C13" s="66"/>
      <c r="D13" s="65"/>
      <c r="E13" s="76"/>
      <c r="F13" s="77"/>
      <c r="G13" s="66"/>
      <c r="H13" s="66"/>
      <c r="I13" s="2"/>
      <c r="J13" s="60"/>
    </row>
    <row r="14" spans="1:10" x14ac:dyDescent="0.45">
      <c r="A14" s="65"/>
      <c r="B14" s="65"/>
      <c r="C14" s="66"/>
      <c r="D14" s="65"/>
      <c r="E14" s="76"/>
      <c r="F14" s="77"/>
      <c r="G14" s="66"/>
      <c r="H14" s="66"/>
      <c r="I14" s="2"/>
      <c r="J14" s="60"/>
    </row>
    <row r="15" spans="1:10" x14ac:dyDescent="0.45">
      <c r="A15" s="83" t="s">
        <v>27</v>
      </c>
      <c r="B15" s="84"/>
      <c r="C15" s="119"/>
      <c r="D15" s="84"/>
      <c r="E15" s="84"/>
      <c r="F15" s="84"/>
      <c r="G15" s="84"/>
      <c r="H15" s="8">
        <f>SUM(H13:H14)</f>
        <v>0</v>
      </c>
      <c r="I15" s="51"/>
      <c r="J15" s="51"/>
    </row>
    <row r="16" spans="1:10" x14ac:dyDescent="0.45">
      <c r="A16" s="51"/>
      <c r="B16" s="51"/>
      <c r="C16" s="127"/>
      <c r="D16" s="51"/>
      <c r="E16" s="51"/>
      <c r="F16" s="51"/>
      <c r="G16" s="51"/>
      <c r="H16" s="51"/>
      <c r="I16" s="51"/>
      <c r="J16" s="51"/>
    </row>
    <row r="17" spans="1:10" x14ac:dyDescent="0.45">
      <c r="A17" s="62" t="s">
        <v>235</v>
      </c>
      <c r="B17" s="63"/>
      <c r="C17" s="105"/>
      <c r="D17" s="63"/>
      <c r="E17" s="63"/>
      <c r="F17" s="63"/>
      <c r="G17" s="63"/>
      <c r="H17" s="63"/>
      <c r="I17" s="51"/>
      <c r="J17" s="51"/>
    </row>
    <row r="18" spans="1:10" ht="52.5" x14ac:dyDescent="0.45">
      <c r="A18" s="148" t="s">
        <v>1</v>
      </c>
      <c r="B18" s="148" t="s">
        <v>33</v>
      </c>
      <c r="C18" s="148" t="s">
        <v>57</v>
      </c>
      <c r="D18" s="148" t="s">
        <v>56</v>
      </c>
      <c r="E18" s="148" t="s">
        <v>34</v>
      </c>
      <c r="F18" s="148" t="s">
        <v>111</v>
      </c>
      <c r="G18" s="148" t="s">
        <v>40</v>
      </c>
      <c r="H18" s="148" t="s">
        <v>7</v>
      </c>
      <c r="I18" s="51"/>
      <c r="J18" s="51"/>
    </row>
    <row r="19" spans="1:10" ht="25.5" x14ac:dyDescent="0.45">
      <c r="A19" s="140" t="s">
        <v>3</v>
      </c>
      <c r="B19" s="140" t="s">
        <v>39</v>
      </c>
      <c r="C19" s="140" t="s">
        <v>97</v>
      </c>
      <c r="D19" s="140" t="s">
        <v>94</v>
      </c>
      <c r="E19" s="141" t="s">
        <v>39</v>
      </c>
      <c r="F19" s="140" t="s">
        <v>39</v>
      </c>
      <c r="G19" s="140" t="s">
        <v>77</v>
      </c>
      <c r="H19" s="142" t="s">
        <v>11</v>
      </c>
      <c r="I19" s="51"/>
      <c r="J19" s="51"/>
    </row>
    <row r="20" spans="1:10" x14ac:dyDescent="0.45">
      <c r="A20" s="64" t="s">
        <v>118</v>
      </c>
      <c r="B20" s="63"/>
      <c r="C20" s="105"/>
      <c r="D20" s="63"/>
      <c r="E20" s="63"/>
      <c r="F20" s="63"/>
      <c r="G20" s="63"/>
      <c r="H20" s="63"/>
      <c r="I20" s="51"/>
      <c r="J20" s="51"/>
    </row>
    <row r="21" spans="1:10" ht="27" x14ac:dyDescent="0.45">
      <c r="A21" s="111" t="s">
        <v>131</v>
      </c>
      <c r="B21" s="115" t="s">
        <v>132</v>
      </c>
      <c r="C21" s="116">
        <f t="shared" ref="C21:C24" si="3">D21*E21</f>
        <v>10049</v>
      </c>
      <c r="D21" s="111">
        <v>1</v>
      </c>
      <c r="E21" s="116">
        <v>10049</v>
      </c>
      <c r="F21" s="114">
        <v>0.76</v>
      </c>
      <c r="G21" s="66">
        <f>E21*(1-F21)</f>
        <v>2411.7599999999998</v>
      </c>
      <c r="H21" s="66">
        <f>D21*G21</f>
        <v>2411.7599999999998</v>
      </c>
      <c r="I21" s="2"/>
      <c r="J21" s="53" t="s">
        <v>133</v>
      </c>
    </row>
    <row r="22" spans="1:10" x14ac:dyDescent="0.45">
      <c r="A22" s="111" t="s">
        <v>134</v>
      </c>
      <c r="B22" s="111" t="s">
        <v>135</v>
      </c>
      <c r="C22" s="116">
        <f t="shared" si="3"/>
        <v>0</v>
      </c>
      <c r="D22" s="111">
        <v>1</v>
      </c>
      <c r="E22" s="116">
        <v>0</v>
      </c>
      <c r="F22" s="114"/>
      <c r="G22" s="66">
        <f>E22*(1-F22)</f>
        <v>0</v>
      </c>
      <c r="H22" s="66">
        <f>D22*G22</f>
        <v>0</v>
      </c>
      <c r="I22" s="2"/>
      <c r="J22" s="2" t="s">
        <v>136</v>
      </c>
    </row>
    <row r="23" spans="1:10" x14ac:dyDescent="0.45">
      <c r="A23" s="111" t="s">
        <v>137</v>
      </c>
      <c r="B23" s="111" t="s">
        <v>138</v>
      </c>
      <c r="C23" s="116">
        <f t="shared" si="3"/>
        <v>7414</v>
      </c>
      <c r="D23" s="111">
        <v>2</v>
      </c>
      <c r="E23" s="116">
        <v>3707</v>
      </c>
      <c r="F23" s="114">
        <v>0.79</v>
      </c>
      <c r="G23" s="66">
        <f>E23*(1-F23)</f>
        <v>778.46999999999991</v>
      </c>
      <c r="H23" s="66">
        <f>D23*G23</f>
        <v>1556.9399999999998</v>
      </c>
      <c r="I23" s="2"/>
      <c r="J23" s="60" t="s">
        <v>103</v>
      </c>
    </row>
    <row r="24" spans="1:10" x14ac:dyDescent="0.45">
      <c r="A24" s="111" t="s">
        <v>282</v>
      </c>
      <c r="B24" s="111" t="s">
        <v>275</v>
      </c>
      <c r="C24" s="116">
        <f t="shared" si="3"/>
        <v>4910</v>
      </c>
      <c r="D24" s="111">
        <v>1</v>
      </c>
      <c r="E24" s="116">
        <v>4910</v>
      </c>
      <c r="F24" s="114">
        <v>0.72</v>
      </c>
      <c r="G24" s="66">
        <f>E24*(1-F24)</f>
        <v>1374.8000000000002</v>
      </c>
      <c r="H24" s="66">
        <f>D24*G24</f>
        <v>1374.8000000000002</v>
      </c>
      <c r="I24" s="2"/>
      <c r="J24" s="60" t="s">
        <v>130</v>
      </c>
    </row>
    <row r="25" spans="1:10" x14ac:dyDescent="0.45">
      <c r="A25" s="83" t="s">
        <v>27</v>
      </c>
      <c r="B25" s="84"/>
      <c r="C25" s="8">
        <f>SUM(C21:C24)</f>
        <v>22373</v>
      </c>
      <c r="D25" s="84"/>
      <c r="E25" s="84"/>
      <c r="F25" s="84"/>
      <c r="G25" s="84"/>
      <c r="H25" s="8">
        <f>SUM(H21:H24)</f>
        <v>5343.5</v>
      </c>
      <c r="I25" s="51"/>
      <c r="J25" s="51"/>
    </row>
    <row r="26" spans="1:10" x14ac:dyDescent="0.45">
      <c r="A26" s="64" t="s">
        <v>119</v>
      </c>
      <c r="B26" s="63"/>
      <c r="C26" s="105"/>
      <c r="D26" s="104" t="s">
        <v>271</v>
      </c>
      <c r="E26" s="105">
        <f>C25-H25</f>
        <v>17029.5</v>
      </c>
      <c r="F26" s="106">
        <f>E26/C25</f>
        <v>0.76116300898404332</v>
      </c>
      <c r="G26" s="63"/>
      <c r="H26" s="63"/>
      <c r="I26" s="51"/>
      <c r="J26" s="51"/>
    </row>
    <row r="27" spans="1:10" x14ac:dyDescent="0.45">
      <c r="A27" s="65"/>
      <c r="B27" s="65"/>
      <c r="C27" s="66"/>
      <c r="D27" s="65"/>
      <c r="E27" s="66"/>
      <c r="F27" s="67"/>
      <c r="G27" s="66"/>
      <c r="H27" s="66"/>
      <c r="I27" s="51"/>
      <c r="J27" s="51"/>
    </row>
    <row r="28" spans="1:10" x14ac:dyDescent="0.45">
      <c r="A28" s="65"/>
      <c r="B28" s="65"/>
      <c r="C28" s="66"/>
      <c r="D28" s="65"/>
      <c r="E28" s="66"/>
      <c r="F28" s="67"/>
      <c r="G28" s="66"/>
      <c r="H28" s="66"/>
      <c r="I28" s="51"/>
      <c r="J28" s="51"/>
    </row>
    <row r="29" spans="1:10" x14ac:dyDescent="0.45">
      <c r="A29" s="83" t="s">
        <v>27</v>
      </c>
      <c r="B29" s="84"/>
      <c r="C29" s="119"/>
      <c r="D29" s="84"/>
      <c r="E29" s="84"/>
      <c r="F29" s="84"/>
      <c r="G29" s="84"/>
      <c r="H29" s="8">
        <f>SUM(H27:H28)</f>
        <v>0</v>
      </c>
      <c r="I29" s="51"/>
      <c r="J29" s="51"/>
    </row>
    <row r="30" spans="1:10" x14ac:dyDescent="0.45">
      <c r="A30" s="51"/>
      <c r="B30" s="51"/>
      <c r="C30" s="127"/>
      <c r="D30" s="51"/>
      <c r="E30" s="51"/>
      <c r="F30" s="51"/>
      <c r="G30" s="51"/>
      <c r="H30" s="51"/>
      <c r="I30" s="51"/>
      <c r="J30" s="51"/>
    </row>
    <row r="31" spans="1:10" x14ac:dyDescent="0.45">
      <c r="A31" s="62" t="s">
        <v>22</v>
      </c>
      <c r="B31" s="105"/>
      <c r="C31" s="105"/>
      <c r="D31" s="63"/>
      <c r="E31" s="63"/>
      <c r="F31" s="63"/>
      <c r="G31" s="63"/>
      <c r="H31" s="63"/>
      <c r="I31" s="51"/>
      <c r="J31" s="51"/>
    </row>
    <row r="32" spans="1:10" ht="52.5" x14ac:dyDescent="0.45">
      <c r="A32" s="148" t="s">
        <v>1</v>
      </c>
      <c r="B32" s="148" t="s">
        <v>33</v>
      </c>
      <c r="C32" s="148" t="s">
        <v>57</v>
      </c>
      <c r="D32" s="148" t="s">
        <v>56</v>
      </c>
      <c r="E32" s="148" t="s">
        <v>34</v>
      </c>
      <c r="F32" s="148" t="s">
        <v>111</v>
      </c>
      <c r="G32" s="148" t="s">
        <v>40</v>
      </c>
      <c r="H32" s="148" t="s">
        <v>7</v>
      </c>
      <c r="I32" s="51"/>
      <c r="J32" s="51"/>
    </row>
    <row r="33" spans="1:10" ht="51" x14ac:dyDescent="0.45">
      <c r="A33" s="140" t="s">
        <v>3</v>
      </c>
      <c r="B33" s="140" t="s">
        <v>38</v>
      </c>
      <c r="C33" s="140" t="s">
        <v>97</v>
      </c>
      <c r="D33" s="140" t="s">
        <v>94</v>
      </c>
      <c r="E33" s="140" t="s">
        <v>36</v>
      </c>
      <c r="F33" s="140" t="s">
        <v>39</v>
      </c>
      <c r="G33" s="140" t="s">
        <v>77</v>
      </c>
      <c r="H33" s="142" t="s">
        <v>12</v>
      </c>
      <c r="I33" s="51"/>
      <c r="J33" s="51"/>
    </row>
    <row r="34" spans="1:10" x14ac:dyDescent="0.45">
      <c r="A34" s="64" t="s">
        <v>118</v>
      </c>
      <c r="B34" s="63"/>
      <c r="C34" s="105"/>
      <c r="D34" s="63"/>
      <c r="E34" s="63"/>
      <c r="F34" s="63"/>
      <c r="G34" s="63"/>
      <c r="H34" s="63"/>
      <c r="I34" s="51"/>
      <c r="J34" s="51"/>
    </row>
    <row r="35" spans="1:10" x14ac:dyDescent="0.45">
      <c r="A35" s="111" t="s">
        <v>139</v>
      </c>
      <c r="B35" s="111" t="s">
        <v>140</v>
      </c>
      <c r="C35" s="116">
        <f t="shared" ref="C35:C39" si="4">D35*E35</f>
        <v>14329</v>
      </c>
      <c r="D35" s="111">
        <v>1</v>
      </c>
      <c r="E35" s="116">
        <v>14329</v>
      </c>
      <c r="F35" s="114">
        <v>0.76</v>
      </c>
      <c r="G35" s="66">
        <f t="shared" ref="G35" si="5">E35*(1-F35)</f>
        <v>3438.96</v>
      </c>
      <c r="H35" s="66">
        <f>D35*G35</f>
        <v>3438.96</v>
      </c>
      <c r="I35" s="2"/>
      <c r="J35" s="60" t="s">
        <v>141</v>
      </c>
    </row>
    <row r="36" spans="1:10" x14ac:dyDescent="0.45">
      <c r="A36" s="111" t="s">
        <v>142</v>
      </c>
      <c r="B36" s="111" t="s">
        <v>143</v>
      </c>
      <c r="C36" s="116">
        <f t="shared" si="4"/>
        <v>2449</v>
      </c>
      <c r="D36" s="111">
        <v>1</v>
      </c>
      <c r="E36" s="116">
        <v>2449</v>
      </c>
      <c r="F36" s="114">
        <v>0.76</v>
      </c>
      <c r="G36" s="66">
        <f t="shared" ref="G36:G39" si="6">E36*(1-F36)</f>
        <v>587.76</v>
      </c>
      <c r="H36" s="66">
        <f t="shared" ref="H36:H39" si="7">D36*G36</f>
        <v>587.76</v>
      </c>
      <c r="I36" s="2"/>
      <c r="J36" s="2" t="s">
        <v>144</v>
      </c>
    </row>
    <row r="37" spans="1:10" x14ac:dyDescent="0.45">
      <c r="A37" s="111" t="s">
        <v>145</v>
      </c>
      <c r="B37" s="111" t="s">
        <v>135</v>
      </c>
      <c r="C37" s="116">
        <f t="shared" si="4"/>
        <v>0</v>
      </c>
      <c r="D37" s="111">
        <v>2</v>
      </c>
      <c r="E37" s="116">
        <v>0</v>
      </c>
      <c r="F37" s="114"/>
      <c r="G37" s="66">
        <f t="shared" si="6"/>
        <v>0</v>
      </c>
      <c r="H37" s="66">
        <f t="shared" si="7"/>
        <v>0</v>
      </c>
      <c r="I37" s="4"/>
      <c r="J37" s="4" t="s">
        <v>128</v>
      </c>
    </row>
    <row r="38" spans="1:10" x14ac:dyDescent="0.45">
      <c r="A38" s="111" t="s">
        <v>137</v>
      </c>
      <c r="B38" s="111" t="s">
        <v>138</v>
      </c>
      <c r="C38" s="116">
        <f t="shared" si="4"/>
        <v>7414</v>
      </c>
      <c r="D38" s="111">
        <v>2</v>
      </c>
      <c r="E38" s="116">
        <v>3707</v>
      </c>
      <c r="F38" s="114">
        <v>0.79</v>
      </c>
      <c r="G38" s="66">
        <f t="shared" si="6"/>
        <v>778.46999999999991</v>
      </c>
      <c r="H38" s="66">
        <f t="shared" si="7"/>
        <v>1556.9399999999998</v>
      </c>
      <c r="I38" s="2"/>
      <c r="J38" s="60" t="s">
        <v>103</v>
      </c>
    </row>
    <row r="39" spans="1:10" x14ac:dyDescent="0.45">
      <c r="A39" s="111" t="s">
        <v>274</v>
      </c>
      <c r="B39" s="111" t="s">
        <v>275</v>
      </c>
      <c r="C39" s="116">
        <f t="shared" si="4"/>
        <v>4910</v>
      </c>
      <c r="D39" s="111">
        <v>1</v>
      </c>
      <c r="E39" s="116">
        <v>4910</v>
      </c>
      <c r="F39" s="114">
        <v>0.72</v>
      </c>
      <c r="G39" s="66">
        <f t="shared" si="6"/>
        <v>1374.8000000000002</v>
      </c>
      <c r="H39" s="66">
        <f t="shared" si="7"/>
        <v>1374.8000000000002</v>
      </c>
      <c r="I39" s="2"/>
      <c r="J39" s="60" t="s">
        <v>130</v>
      </c>
    </row>
    <row r="40" spans="1:10" x14ac:dyDescent="0.45">
      <c r="A40" s="83" t="s">
        <v>27</v>
      </c>
      <c r="B40" s="84"/>
      <c r="C40" s="8">
        <f>SUM(C35:C39)</f>
        <v>29102</v>
      </c>
      <c r="D40" s="84"/>
      <c r="E40" s="84"/>
      <c r="F40" s="84"/>
      <c r="G40" s="84"/>
      <c r="H40" s="8">
        <f>SUM(H35:H39)</f>
        <v>6958.46</v>
      </c>
      <c r="I40" s="51"/>
      <c r="J40" s="51"/>
    </row>
    <row r="41" spans="1:10" x14ac:dyDescent="0.45">
      <c r="A41" s="64" t="s">
        <v>119</v>
      </c>
      <c r="B41" s="63"/>
      <c r="C41" s="105"/>
      <c r="D41" s="104" t="s">
        <v>271</v>
      </c>
      <c r="E41" s="105">
        <f>C40-H40</f>
        <v>22143.54</v>
      </c>
      <c r="F41" s="106">
        <f>E41/C40</f>
        <v>0.76089409662566154</v>
      </c>
      <c r="G41" s="63"/>
      <c r="H41" s="63"/>
      <c r="I41" s="51"/>
      <c r="J41" s="51"/>
    </row>
    <row r="42" spans="1:10" x14ac:dyDescent="0.45">
      <c r="A42" s="65"/>
      <c r="B42" s="65"/>
      <c r="C42" s="66"/>
      <c r="D42" s="65"/>
      <c r="E42" s="66"/>
      <c r="F42" s="67"/>
      <c r="G42" s="66"/>
      <c r="H42" s="66"/>
      <c r="I42" s="51"/>
      <c r="J42" s="51"/>
    </row>
    <row r="43" spans="1:10" x14ac:dyDescent="0.45">
      <c r="A43" s="65"/>
      <c r="B43" s="65"/>
      <c r="C43" s="66"/>
      <c r="D43" s="65"/>
      <c r="E43" s="66"/>
      <c r="F43" s="67"/>
      <c r="G43" s="66"/>
      <c r="H43" s="66"/>
      <c r="I43" s="51"/>
      <c r="J43" s="51"/>
    </row>
    <row r="44" spans="1:10" x14ac:dyDescent="0.45">
      <c r="A44" s="83" t="s">
        <v>27</v>
      </c>
      <c r="B44" s="84"/>
      <c r="C44" s="119"/>
      <c r="D44" s="84"/>
      <c r="E44" s="84"/>
      <c r="F44" s="84"/>
      <c r="G44" s="84"/>
      <c r="H44" s="8">
        <f>SUM(H42:H43)</f>
        <v>0</v>
      </c>
      <c r="I44" s="51"/>
      <c r="J44" s="51"/>
    </row>
    <row r="45" spans="1:10" x14ac:dyDescent="0.45">
      <c r="A45" s="51"/>
      <c r="B45" s="51"/>
      <c r="C45" s="127"/>
      <c r="D45" s="51"/>
      <c r="E45" s="51"/>
      <c r="F45" s="51"/>
      <c r="G45" s="51"/>
      <c r="H45" s="51"/>
      <c r="I45" s="51"/>
      <c r="J45" s="51"/>
    </row>
    <row r="46" spans="1:10" x14ac:dyDescent="0.45">
      <c r="A46" s="62" t="s">
        <v>23</v>
      </c>
      <c r="B46" s="63"/>
      <c r="C46" s="63"/>
      <c r="D46" s="63"/>
      <c r="E46" s="63"/>
      <c r="F46" s="63"/>
      <c r="G46" s="63"/>
      <c r="H46" s="63"/>
      <c r="I46" s="51"/>
      <c r="J46" s="51"/>
    </row>
    <row r="47" spans="1:10" ht="52.5" x14ac:dyDescent="0.45">
      <c r="A47" s="148" t="s">
        <v>1</v>
      </c>
      <c r="B47" s="148" t="s">
        <v>33</v>
      </c>
      <c r="C47" s="148" t="s">
        <v>57</v>
      </c>
      <c r="D47" s="148" t="s">
        <v>56</v>
      </c>
      <c r="E47" s="148" t="s">
        <v>34</v>
      </c>
      <c r="F47" s="148" t="s">
        <v>111</v>
      </c>
      <c r="G47" s="148" t="s">
        <v>40</v>
      </c>
      <c r="H47" s="148" t="s">
        <v>7</v>
      </c>
      <c r="I47" s="51"/>
      <c r="J47" s="51"/>
    </row>
    <row r="48" spans="1:10" ht="25.5" x14ac:dyDescent="0.45">
      <c r="A48" s="140" t="s">
        <v>3</v>
      </c>
      <c r="B48" s="140" t="s">
        <v>37</v>
      </c>
      <c r="C48" s="140" t="s">
        <v>98</v>
      </c>
      <c r="D48" s="140" t="s">
        <v>94</v>
      </c>
      <c r="E48" s="140" t="s">
        <v>35</v>
      </c>
      <c r="F48" s="140" t="s">
        <v>39</v>
      </c>
      <c r="G48" s="140" t="s">
        <v>77</v>
      </c>
      <c r="H48" s="142" t="s">
        <v>13</v>
      </c>
      <c r="I48" s="51"/>
      <c r="J48" s="51"/>
    </row>
    <row r="49" spans="1:10" x14ac:dyDescent="0.45">
      <c r="A49" s="64" t="s">
        <v>118</v>
      </c>
      <c r="B49" s="63"/>
      <c r="C49" s="105"/>
      <c r="D49" s="63"/>
      <c r="E49" s="63"/>
      <c r="F49" s="63"/>
      <c r="G49" s="63"/>
      <c r="H49" s="63"/>
      <c r="I49" s="51"/>
      <c r="J49" s="51"/>
    </row>
    <row r="50" spans="1:10" x14ac:dyDescent="0.45">
      <c r="A50" s="111" t="s">
        <v>146</v>
      </c>
      <c r="B50" s="111" t="s">
        <v>147</v>
      </c>
      <c r="C50" s="116">
        <f t="shared" ref="C50:C54" si="8">D50*E50</f>
        <v>18979</v>
      </c>
      <c r="D50" s="111">
        <v>1</v>
      </c>
      <c r="E50" s="116">
        <v>18979</v>
      </c>
      <c r="F50" s="114">
        <v>0.76</v>
      </c>
      <c r="G50" s="66">
        <f t="shared" ref="G50" si="9">E50*(1-F50)</f>
        <v>4554.96</v>
      </c>
      <c r="H50" s="66">
        <f t="shared" ref="H50" si="10">D50*G50</f>
        <v>4554.96</v>
      </c>
      <c r="I50" s="2"/>
      <c r="J50" s="60" t="s">
        <v>148</v>
      </c>
    </row>
    <row r="51" spans="1:10" x14ac:dyDescent="0.45">
      <c r="A51" s="111" t="s">
        <v>142</v>
      </c>
      <c r="B51" s="111" t="s">
        <v>143</v>
      </c>
      <c r="C51" s="116">
        <f t="shared" si="8"/>
        <v>4898</v>
      </c>
      <c r="D51" s="111">
        <v>2</v>
      </c>
      <c r="E51" s="116">
        <v>2449</v>
      </c>
      <c r="F51" s="114">
        <v>0.76</v>
      </c>
      <c r="G51" s="66">
        <f t="shared" ref="G51:G54" si="11">E51*(1-F51)</f>
        <v>587.76</v>
      </c>
      <c r="H51" s="66">
        <f t="shared" ref="H51:H54" si="12">D51*G51</f>
        <v>1175.52</v>
      </c>
      <c r="I51" s="2"/>
      <c r="J51" s="2" t="s">
        <v>144</v>
      </c>
    </row>
    <row r="52" spans="1:10" x14ac:dyDescent="0.45">
      <c r="A52" s="111" t="s">
        <v>145</v>
      </c>
      <c r="B52" s="111" t="s">
        <v>135</v>
      </c>
      <c r="C52" s="116">
        <f t="shared" si="8"/>
        <v>0</v>
      </c>
      <c r="D52" s="111">
        <v>2</v>
      </c>
      <c r="E52" s="116">
        <v>0</v>
      </c>
      <c r="F52" s="114"/>
      <c r="G52" s="66">
        <f t="shared" si="11"/>
        <v>0</v>
      </c>
      <c r="H52" s="66">
        <f t="shared" si="12"/>
        <v>0</v>
      </c>
      <c r="I52" s="2"/>
      <c r="J52" s="2" t="s">
        <v>128</v>
      </c>
    </row>
    <row r="53" spans="1:10" x14ac:dyDescent="0.45">
      <c r="A53" s="111" t="s">
        <v>137</v>
      </c>
      <c r="B53" s="111" t="s">
        <v>138</v>
      </c>
      <c r="C53" s="116">
        <f t="shared" si="8"/>
        <v>8558</v>
      </c>
      <c r="D53" s="111">
        <v>2</v>
      </c>
      <c r="E53" s="116">
        <v>4279</v>
      </c>
      <c r="F53" s="113">
        <v>0.79</v>
      </c>
      <c r="G53" s="66">
        <f t="shared" si="11"/>
        <v>898.5899999999998</v>
      </c>
      <c r="H53" s="66">
        <f t="shared" si="12"/>
        <v>1797.1799999999996</v>
      </c>
      <c r="I53" s="2"/>
      <c r="J53" s="60" t="s">
        <v>103</v>
      </c>
    </row>
    <row r="54" spans="1:10" x14ac:dyDescent="0.45">
      <c r="A54" s="111" t="s">
        <v>274</v>
      </c>
      <c r="B54" s="111" t="s">
        <v>275</v>
      </c>
      <c r="C54" s="116">
        <f t="shared" si="8"/>
        <v>4910</v>
      </c>
      <c r="D54" s="111">
        <v>1</v>
      </c>
      <c r="E54" s="116">
        <v>4910</v>
      </c>
      <c r="F54" s="114">
        <v>0.72</v>
      </c>
      <c r="G54" s="66">
        <f t="shared" si="11"/>
        <v>1374.8000000000002</v>
      </c>
      <c r="H54" s="66">
        <f t="shared" si="12"/>
        <v>1374.8000000000002</v>
      </c>
      <c r="I54" s="2"/>
      <c r="J54" s="60" t="s">
        <v>130</v>
      </c>
    </row>
    <row r="55" spans="1:10" x14ac:dyDescent="0.45">
      <c r="A55" s="83" t="s">
        <v>27</v>
      </c>
      <c r="B55" s="84"/>
      <c r="C55" s="8">
        <f>SUM(C50:C54)</f>
        <v>37345</v>
      </c>
      <c r="D55" s="84"/>
      <c r="E55" s="84"/>
      <c r="F55" s="84"/>
      <c r="G55" s="84"/>
      <c r="H55" s="8">
        <f>SUM(H50:H54)</f>
        <v>8902.4599999999991</v>
      </c>
      <c r="I55" s="51"/>
      <c r="J55" s="51"/>
    </row>
    <row r="56" spans="1:10" x14ac:dyDescent="0.45">
      <c r="A56" s="64" t="s">
        <v>119</v>
      </c>
      <c r="B56" s="63"/>
      <c r="C56" s="105"/>
      <c r="D56" s="104" t="s">
        <v>271</v>
      </c>
      <c r="E56" s="105">
        <f>C55-H55</f>
        <v>28442.54</v>
      </c>
      <c r="F56" s="106">
        <f>E56/C55</f>
        <v>0.76161574507966268</v>
      </c>
      <c r="G56" s="63"/>
      <c r="H56" s="63"/>
      <c r="I56" s="51"/>
      <c r="J56" s="51"/>
    </row>
    <row r="57" spans="1:10" x14ac:dyDescent="0.45">
      <c r="A57" s="65"/>
      <c r="B57" s="65"/>
      <c r="C57" s="66"/>
      <c r="D57" s="65"/>
      <c r="E57" s="66"/>
      <c r="F57" s="67"/>
      <c r="G57" s="66"/>
      <c r="H57" s="66"/>
      <c r="I57" s="51"/>
      <c r="J57" s="51"/>
    </row>
    <row r="58" spans="1:10" x14ac:dyDescent="0.45">
      <c r="A58" s="65"/>
      <c r="B58" s="65"/>
      <c r="C58" s="66"/>
      <c r="D58" s="65"/>
      <c r="E58" s="66"/>
      <c r="F58" s="67"/>
      <c r="G58" s="66"/>
      <c r="H58" s="66"/>
      <c r="I58" s="51"/>
      <c r="J58" s="51"/>
    </row>
    <row r="59" spans="1:10" x14ac:dyDescent="0.45">
      <c r="A59" s="83" t="s">
        <v>27</v>
      </c>
      <c r="B59" s="84"/>
      <c r="C59" s="119"/>
      <c r="D59" s="84"/>
      <c r="E59" s="84"/>
      <c r="F59" s="84"/>
      <c r="G59" s="84"/>
      <c r="H59" s="8">
        <f>SUM(H57:H58)</f>
        <v>0</v>
      </c>
      <c r="I59" s="51"/>
      <c r="J59" s="51"/>
    </row>
    <row r="60" spans="1:10" x14ac:dyDescent="0.45">
      <c r="A60" s="51"/>
      <c r="B60" s="51"/>
      <c r="C60" s="127"/>
      <c r="D60" s="51"/>
      <c r="E60" s="51"/>
      <c r="F60" s="51"/>
      <c r="G60" s="51"/>
      <c r="H60" s="51"/>
      <c r="I60" s="51"/>
      <c r="J60" s="51"/>
    </row>
    <row r="61" spans="1:10" x14ac:dyDescent="0.45">
      <c r="A61" s="62" t="s">
        <v>24</v>
      </c>
      <c r="B61" s="105"/>
      <c r="C61" s="105"/>
      <c r="D61" s="63"/>
      <c r="E61" s="63"/>
      <c r="F61" s="63"/>
      <c r="G61" s="63"/>
      <c r="H61" s="63"/>
      <c r="I61" s="51"/>
      <c r="J61" s="51"/>
    </row>
    <row r="62" spans="1:10" ht="52.5" x14ac:dyDescent="0.45">
      <c r="A62" s="148" t="s">
        <v>1</v>
      </c>
      <c r="B62" s="148" t="s">
        <v>33</v>
      </c>
      <c r="C62" s="148" t="s">
        <v>57</v>
      </c>
      <c r="D62" s="148" t="s">
        <v>56</v>
      </c>
      <c r="E62" s="148" t="s">
        <v>34</v>
      </c>
      <c r="F62" s="148" t="s">
        <v>111</v>
      </c>
      <c r="G62" s="148" t="s">
        <v>40</v>
      </c>
      <c r="H62" s="148" t="s">
        <v>7</v>
      </c>
      <c r="I62" s="51"/>
      <c r="J62" s="51"/>
    </row>
    <row r="63" spans="1:10" ht="25.5" x14ac:dyDescent="0.45">
      <c r="A63" s="140" t="s">
        <v>3</v>
      </c>
      <c r="B63" s="140" t="s">
        <v>37</v>
      </c>
      <c r="C63" s="140" t="s">
        <v>98</v>
      </c>
      <c r="D63" s="140" t="s">
        <v>95</v>
      </c>
      <c r="E63" s="140" t="s">
        <v>35</v>
      </c>
      <c r="F63" s="140" t="s">
        <v>39</v>
      </c>
      <c r="G63" s="140" t="s">
        <v>77</v>
      </c>
      <c r="H63" s="142" t="s">
        <v>14</v>
      </c>
      <c r="I63" s="51"/>
      <c r="J63" s="51"/>
    </row>
    <row r="64" spans="1:10" x14ac:dyDescent="0.45">
      <c r="A64" s="64" t="s">
        <v>118</v>
      </c>
      <c r="B64" s="63"/>
      <c r="C64" s="105"/>
      <c r="D64" s="63"/>
      <c r="E64" s="63"/>
      <c r="F64" s="63"/>
      <c r="G64" s="63"/>
      <c r="H64" s="63"/>
      <c r="I64" s="51"/>
      <c r="J64" s="51"/>
    </row>
    <row r="65" spans="1:10" x14ac:dyDescent="0.45">
      <c r="A65" s="111" t="s">
        <v>146</v>
      </c>
      <c r="B65" s="111" t="s">
        <v>147</v>
      </c>
      <c r="C65" s="116">
        <f t="shared" ref="C65:C68" si="13">D65*E65</f>
        <v>18979</v>
      </c>
      <c r="D65" s="111">
        <v>1</v>
      </c>
      <c r="E65" s="116">
        <v>18979</v>
      </c>
      <c r="F65" s="114">
        <v>0.76</v>
      </c>
      <c r="G65" s="66">
        <f t="shared" ref="G65" si="14">E65*(1-F65)</f>
        <v>4554.96</v>
      </c>
      <c r="H65" s="66">
        <f>D65*G65</f>
        <v>4554.96</v>
      </c>
      <c r="I65" s="2"/>
      <c r="J65" s="60"/>
    </row>
    <row r="66" spans="1:10" x14ac:dyDescent="0.45">
      <c r="A66" s="111" t="s">
        <v>142</v>
      </c>
      <c r="B66" s="111" t="s">
        <v>143</v>
      </c>
      <c r="C66" s="116">
        <f t="shared" si="13"/>
        <v>2449</v>
      </c>
      <c r="D66" s="111">
        <v>1</v>
      </c>
      <c r="E66" s="116">
        <v>2449</v>
      </c>
      <c r="F66" s="114">
        <v>0.76</v>
      </c>
      <c r="G66" s="66">
        <f t="shared" ref="G66:G69" si="15">E66*(1-F66)</f>
        <v>587.76</v>
      </c>
      <c r="H66" s="66">
        <f t="shared" ref="H66:H69" si="16">D66*G66</f>
        <v>587.76</v>
      </c>
      <c r="I66" s="2"/>
      <c r="J66" s="2"/>
    </row>
    <row r="67" spans="1:10" x14ac:dyDescent="0.45">
      <c r="A67" s="111" t="s">
        <v>145</v>
      </c>
      <c r="B67" s="111" t="s">
        <v>135</v>
      </c>
      <c r="C67" s="116">
        <f t="shared" si="13"/>
        <v>0</v>
      </c>
      <c r="D67" s="111">
        <v>1</v>
      </c>
      <c r="E67" s="116">
        <v>0</v>
      </c>
      <c r="F67" s="114"/>
      <c r="G67" s="66">
        <f t="shared" si="15"/>
        <v>0</v>
      </c>
      <c r="H67" s="66">
        <f t="shared" si="16"/>
        <v>0</v>
      </c>
      <c r="I67" s="2"/>
      <c r="J67" s="2"/>
    </row>
    <row r="68" spans="1:10" x14ac:dyDescent="0.45">
      <c r="A68" s="110" t="s">
        <v>274</v>
      </c>
      <c r="B68" s="111" t="s">
        <v>275</v>
      </c>
      <c r="C68" s="116">
        <f t="shared" si="13"/>
        <v>4910</v>
      </c>
      <c r="D68" s="111">
        <v>1</v>
      </c>
      <c r="E68" s="116">
        <v>4910</v>
      </c>
      <c r="F68" s="114">
        <v>0.72</v>
      </c>
      <c r="G68" s="66">
        <f t="shared" si="15"/>
        <v>1374.8000000000002</v>
      </c>
      <c r="H68" s="66">
        <f t="shared" si="16"/>
        <v>1374.8000000000002</v>
      </c>
      <c r="I68" s="2"/>
      <c r="J68" s="60"/>
    </row>
    <row r="69" spans="1:10" x14ac:dyDescent="0.45">
      <c r="A69" s="110"/>
      <c r="B69" s="111" t="s">
        <v>306</v>
      </c>
      <c r="C69" s="116">
        <f t="shared" ref="C69" si="17">D69*E69</f>
        <v>25990</v>
      </c>
      <c r="D69" s="111">
        <v>2</v>
      </c>
      <c r="E69" s="112">
        <v>12995</v>
      </c>
      <c r="F69" s="114">
        <v>0.76</v>
      </c>
      <c r="G69" s="66">
        <f t="shared" si="15"/>
        <v>3118.7999999999997</v>
      </c>
      <c r="H69" s="66">
        <f t="shared" si="16"/>
        <v>6237.5999999999995</v>
      </c>
      <c r="I69" s="2"/>
      <c r="J69" s="60"/>
    </row>
    <row r="70" spans="1:10" x14ac:dyDescent="0.45">
      <c r="A70" s="83" t="s">
        <v>27</v>
      </c>
      <c r="B70" s="84"/>
      <c r="C70" s="8">
        <f>SUM(C65:C69)</f>
        <v>52328</v>
      </c>
      <c r="D70" s="84"/>
      <c r="E70" s="84"/>
      <c r="F70" s="84"/>
      <c r="G70" s="84"/>
      <c r="H70" s="8">
        <f>SUM(H65:H69)</f>
        <v>12755.119999999999</v>
      </c>
      <c r="I70" s="51"/>
      <c r="J70" s="51"/>
    </row>
    <row r="71" spans="1:10" x14ac:dyDescent="0.45">
      <c r="A71" s="64" t="s">
        <v>119</v>
      </c>
      <c r="B71" s="63"/>
      <c r="C71" s="105"/>
      <c r="D71" s="104" t="s">
        <v>271</v>
      </c>
      <c r="E71" s="105">
        <f>C70-H70</f>
        <v>39572.880000000005</v>
      </c>
      <c r="F71" s="106">
        <f>E71/C70</f>
        <v>0.75624675126127516</v>
      </c>
      <c r="G71" s="63"/>
      <c r="H71" s="63"/>
      <c r="I71" s="51"/>
      <c r="J71" s="51"/>
    </row>
    <row r="72" spans="1:10" x14ac:dyDescent="0.45">
      <c r="A72" s="65"/>
      <c r="B72" s="65"/>
      <c r="C72" s="66"/>
      <c r="D72" s="65"/>
      <c r="E72" s="66"/>
      <c r="F72" s="67"/>
      <c r="G72" s="66"/>
      <c r="H72" s="66"/>
      <c r="I72" s="51"/>
      <c r="J72" s="51"/>
    </row>
    <row r="73" spans="1:10" x14ac:dyDescent="0.45">
      <c r="A73" s="65"/>
      <c r="B73" s="65"/>
      <c r="C73" s="66"/>
      <c r="D73" s="65"/>
      <c r="E73" s="66"/>
      <c r="F73" s="67"/>
      <c r="G73" s="66"/>
      <c r="H73" s="66"/>
      <c r="I73" s="51"/>
      <c r="J73" s="51"/>
    </row>
    <row r="74" spans="1:10" x14ac:dyDescent="0.45">
      <c r="A74" s="83" t="s">
        <v>27</v>
      </c>
      <c r="B74" s="84"/>
      <c r="C74" s="119"/>
      <c r="D74" s="84"/>
      <c r="E74" s="84"/>
      <c r="F74" s="84"/>
      <c r="G74" s="84"/>
      <c r="H74" s="8">
        <f>SUM(H72:H73)</f>
        <v>0</v>
      </c>
      <c r="I74" s="51"/>
      <c r="J74" s="51"/>
    </row>
    <row r="75" spans="1:10" x14ac:dyDescent="0.45">
      <c r="A75" s="51"/>
      <c r="B75" s="51"/>
      <c r="C75" s="127"/>
      <c r="D75" s="51"/>
      <c r="E75" s="51"/>
      <c r="F75" s="51"/>
      <c r="G75" s="51"/>
      <c r="H75" s="51"/>
      <c r="I75" s="51"/>
      <c r="J75" s="51"/>
    </row>
    <row r="76" spans="1:10" x14ac:dyDescent="0.45">
      <c r="A76" s="62" t="s">
        <v>72</v>
      </c>
      <c r="B76" s="63"/>
      <c r="C76" s="105"/>
      <c r="D76" s="63"/>
      <c r="E76" s="63"/>
      <c r="F76" s="63"/>
      <c r="G76" s="63"/>
      <c r="H76" s="63"/>
      <c r="I76" s="51"/>
      <c r="J76" s="51"/>
    </row>
    <row r="77" spans="1:10" ht="52.5" x14ac:dyDescent="0.45">
      <c r="A77" s="148" t="s">
        <v>1</v>
      </c>
      <c r="B77" s="148" t="s">
        <v>33</v>
      </c>
      <c r="C77" s="148" t="s">
        <v>57</v>
      </c>
      <c r="D77" s="148" t="s">
        <v>56</v>
      </c>
      <c r="E77" s="148" t="s">
        <v>34</v>
      </c>
      <c r="F77" s="148" t="s">
        <v>111</v>
      </c>
      <c r="G77" s="148" t="s">
        <v>40</v>
      </c>
      <c r="H77" s="148" t="s">
        <v>7</v>
      </c>
      <c r="I77" s="51"/>
      <c r="J77" s="51"/>
    </row>
    <row r="78" spans="1:10" ht="25.5" x14ac:dyDescent="0.45">
      <c r="A78" s="140" t="s">
        <v>75</v>
      </c>
      <c r="B78" s="140" t="s">
        <v>39</v>
      </c>
      <c r="C78" s="140" t="s">
        <v>97</v>
      </c>
      <c r="D78" s="140" t="s">
        <v>96</v>
      </c>
      <c r="E78" s="140" t="s">
        <v>39</v>
      </c>
      <c r="F78" s="140" t="s">
        <v>39</v>
      </c>
      <c r="G78" s="140" t="s">
        <v>76</v>
      </c>
      <c r="H78" s="142" t="s">
        <v>78</v>
      </c>
      <c r="I78" s="51"/>
      <c r="J78" s="51"/>
    </row>
    <row r="79" spans="1:10" x14ac:dyDescent="0.45">
      <c r="A79" s="64" t="s">
        <v>118</v>
      </c>
      <c r="B79" s="63"/>
      <c r="C79" s="105"/>
      <c r="D79" s="63"/>
      <c r="E79" s="63"/>
      <c r="F79" s="63"/>
      <c r="G79" s="63"/>
      <c r="H79" s="63"/>
      <c r="I79" s="51"/>
      <c r="J79" s="51"/>
    </row>
    <row r="80" spans="1:10" x14ac:dyDescent="0.45">
      <c r="A80" s="111" t="s">
        <v>149</v>
      </c>
      <c r="B80" s="111" t="s">
        <v>150</v>
      </c>
      <c r="C80" s="116">
        <f t="shared" ref="C80:C82" si="18">D80*E80</f>
        <v>2699</v>
      </c>
      <c r="D80" s="111">
        <v>1</v>
      </c>
      <c r="E80" s="116">
        <v>2699</v>
      </c>
      <c r="F80" s="114">
        <v>0.66</v>
      </c>
      <c r="G80" s="66">
        <f t="shared" ref="G80" si="19">E80*(1-F80)</f>
        <v>917.66</v>
      </c>
      <c r="H80" s="66">
        <f>D80*G80</f>
        <v>917.66</v>
      </c>
      <c r="I80" s="2"/>
      <c r="J80" s="60" t="s">
        <v>151</v>
      </c>
    </row>
    <row r="81" spans="1:10" x14ac:dyDescent="0.45">
      <c r="A81" s="111" t="s">
        <v>152</v>
      </c>
      <c r="B81" s="111" t="s">
        <v>135</v>
      </c>
      <c r="C81" s="116">
        <f t="shared" si="18"/>
        <v>0</v>
      </c>
      <c r="D81" s="111">
        <v>1</v>
      </c>
      <c r="E81" s="116">
        <v>0</v>
      </c>
      <c r="F81" s="114"/>
      <c r="G81" s="66">
        <f t="shared" ref="G81:G82" si="20">E81*(1-F81)</f>
        <v>0</v>
      </c>
      <c r="H81" s="66">
        <f t="shared" ref="H81:H82" si="21">D81*G81</f>
        <v>0</v>
      </c>
      <c r="I81" s="2"/>
      <c r="J81" s="60" t="s">
        <v>128</v>
      </c>
    </row>
    <row r="82" spans="1:10" x14ac:dyDescent="0.45">
      <c r="A82" s="111" t="s">
        <v>283</v>
      </c>
      <c r="B82" s="111" t="s">
        <v>284</v>
      </c>
      <c r="C82" s="116">
        <f t="shared" si="18"/>
        <v>3650</v>
      </c>
      <c r="D82" s="111">
        <v>1</v>
      </c>
      <c r="E82" s="116">
        <v>3650</v>
      </c>
      <c r="F82" s="114">
        <v>0.68</v>
      </c>
      <c r="G82" s="66">
        <f t="shared" si="20"/>
        <v>1167.9999999999998</v>
      </c>
      <c r="H82" s="66">
        <f t="shared" si="21"/>
        <v>1167.9999999999998</v>
      </c>
      <c r="I82" s="2"/>
      <c r="J82" s="60" t="s">
        <v>130</v>
      </c>
    </row>
    <row r="83" spans="1:10" x14ac:dyDescent="0.45">
      <c r="A83" s="83" t="s">
        <v>27</v>
      </c>
      <c r="B83" s="84"/>
      <c r="C83" s="8">
        <f>SUM(C80:C82)</f>
        <v>6349</v>
      </c>
      <c r="D83" s="84"/>
      <c r="E83" s="84"/>
      <c r="F83" s="84"/>
      <c r="G83" s="84"/>
      <c r="H83" s="8">
        <f>SUM(H80:H82)</f>
        <v>2085.66</v>
      </c>
      <c r="I83" s="51"/>
      <c r="J83" s="51"/>
    </row>
    <row r="84" spans="1:10" x14ac:dyDescent="0.45">
      <c r="A84" s="64" t="s">
        <v>119</v>
      </c>
      <c r="B84" s="63"/>
      <c r="C84" s="105"/>
      <c r="D84" s="104" t="s">
        <v>271</v>
      </c>
      <c r="E84" s="105">
        <f>C83-H83</f>
        <v>4263.34</v>
      </c>
      <c r="F84" s="106">
        <f>E84/C83</f>
        <v>0.67149787368089464</v>
      </c>
      <c r="G84" s="63"/>
      <c r="H84" s="63"/>
      <c r="I84" s="51"/>
      <c r="J84" s="51"/>
    </row>
    <row r="85" spans="1:10" x14ac:dyDescent="0.45">
      <c r="A85" s="65"/>
      <c r="B85" s="65"/>
      <c r="C85" s="66"/>
      <c r="D85" s="65"/>
      <c r="E85" s="66"/>
      <c r="F85" s="67"/>
      <c r="G85" s="66"/>
      <c r="H85" s="66"/>
      <c r="I85" s="51"/>
      <c r="J85" s="51"/>
    </row>
    <row r="86" spans="1:10" x14ac:dyDescent="0.45">
      <c r="A86" s="65"/>
      <c r="B86" s="65"/>
      <c r="C86" s="66"/>
      <c r="D86" s="65"/>
      <c r="E86" s="66"/>
      <c r="F86" s="67"/>
      <c r="G86" s="66"/>
      <c r="H86" s="66"/>
      <c r="I86" s="51"/>
      <c r="J86" s="51"/>
    </row>
    <row r="87" spans="1:10" x14ac:dyDescent="0.45">
      <c r="A87" s="83" t="s">
        <v>27</v>
      </c>
      <c r="B87" s="84"/>
      <c r="C87" s="119"/>
      <c r="D87" s="84"/>
      <c r="E87" s="84"/>
      <c r="F87" s="84"/>
      <c r="G87" s="84"/>
      <c r="H87" s="8">
        <f>SUM(H85:H86)</f>
        <v>0</v>
      </c>
      <c r="I87" s="51"/>
      <c r="J87" s="51"/>
    </row>
    <row r="88" spans="1:10" x14ac:dyDescent="0.45">
      <c r="A88" s="51"/>
      <c r="B88" s="51"/>
      <c r="C88" s="127"/>
      <c r="D88" s="51"/>
      <c r="E88" s="51"/>
      <c r="F88" s="51"/>
      <c r="G88" s="51"/>
      <c r="H88" s="51"/>
      <c r="I88" s="51"/>
      <c r="J88" s="51"/>
    </row>
    <row r="89" spans="1:10" x14ac:dyDescent="0.45">
      <c r="A89" s="62" t="s">
        <v>236</v>
      </c>
      <c r="B89" s="63"/>
      <c r="C89" s="105"/>
      <c r="D89" s="63"/>
      <c r="E89" s="63"/>
      <c r="F89" s="63"/>
      <c r="G89" s="63"/>
      <c r="H89" s="63"/>
      <c r="I89" s="51"/>
      <c r="J89" s="51"/>
    </row>
    <row r="90" spans="1:10" ht="52.5" x14ac:dyDescent="0.45">
      <c r="A90" s="148" t="s">
        <v>1</v>
      </c>
      <c r="B90" s="148" t="s">
        <v>33</v>
      </c>
      <c r="C90" s="148" t="s">
        <v>57</v>
      </c>
      <c r="D90" s="148" t="s">
        <v>56</v>
      </c>
      <c r="E90" s="148" t="s">
        <v>34</v>
      </c>
      <c r="F90" s="148" t="s">
        <v>111</v>
      </c>
      <c r="G90" s="148" t="s">
        <v>40</v>
      </c>
      <c r="H90" s="148" t="s">
        <v>7</v>
      </c>
      <c r="I90" s="51"/>
      <c r="J90" s="51"/>
    </row>
    <row r="91" spans="1:10" ht="25.5" x14ac:dyDescent="0.45">
      <c r="A91" s="140" t="s">
        <v>3</v>
      </c>
      <c r="B91" s="140" t="s">
        <v>38</v>
      </c>
      <c r="C91" s="140" t="s">
        <v>97</v>
      </c>
      <c r="D91" s="140" t="s">
        <v>94</v>
      </c>
      <c r="E91" s="140" t="s">
        <v>36</v>
      </c>
      <c r="F91" s="140" t="s">
        <v>51</v>
      </c>
      <c r="G91" s="140" t="s">
        <v>77</v>
      </c>
      <c r="H91" s="142" t="s">
        <v>112</v>
      </c>
      <c r="I91" s="51"/>
      <c r="J91" s="51"/>
    </row>
    <row r="92" spans="1:10" x14ac:dyDescent="0.45">
      <c r="A92" s="64" t="s">
        <v>118</v>
      </c>
      <c r="B92" s="63"/>
      <c r="C92" s="105"/>
      <c r="D92" s="63"/>
      <c r="E92" s="63"/>
      <c r="F92" s="63"/>
      <c r="G92" s="63"/>
      <c r="H92" s="63"/>
      <c r="I92" s="51"/>
      <c r="J92" s="51"/>
    </row>
    <row r="93" spans="1:10" x14ac:dyDescent="0.45">
      <c r="A93" s="111" t="s">
        <v>139</v>
      </c>
      <c r="B93" s="111" t="s">
        <v>140</v>
      </c>
      <c r="C93" s="116">
        <f t="shared" ref="C93:C97" si="22">D93*E93</f>
        <v>14329</v>
      </c>
      <c r="D93" s="111">
        <v>1</v>
      </c>
      <c r="E93" s="116">
        <v>14329</v>
      </c>
      <c r="F93" s="114">
        <v>0.76</v>
      </c>
      <c r="G93" s="66">
        <f t="shared" ref="G93" si="23">E93*(1-F93)</f>
        <v>3438.96</v>
      </c>
      <c r="H93" s="66">
        <f>D93*G93</f>
        <v>3438.96</v>
      </c>
      <c r="I93" s="2"/>
      <c r="J93" s="60" t="s">
        <v>141</v>
      </c>
    </row>
    <row r="94" spans="1:10" x14ac:dyDescent="0.45">
      <c r="A94" s="111" t="s">
        <v>142</v>
      </c>
      <c r="B94" s="111" t="s">
        <v>143</v>
      </c>
      <c r="C94" s="116">
        <f t="shared" si="22"/>
        <v>4898</v>
      </c>
      <c r="D94" s="111">
        <v>2</v>
      </c>
      <c r="E94" s="116">
        <v>2449</v>
      </c>
      <c r="F94" s="114">
        <v>0.76</v>
      </c>
      <c r="G94" s="66">
        <f t="shared" ref="G94:G97" si="24">E94*(1-F94)</f>
        <v>587.76</v>
      </c>
      <c r="H94" s="66">
        <f t="shared" ref="H94:H97" si="25">D94*G94</f>
        <v>1175.52</v>
      </c>
      <c r="I94" s="2"/>
      <c r="J94" s="2" t="s">
        <v>144</v>
      </c>
    </row>
    <row r="95" spans="1:10" x14ac:dyDescent="0.45">
      <c r="A95" s="111" t="s">
        <v>145</v>
      </c>
      <c r="B95" s="111" t="s">
        <v>135</v>
      </c>
      <c r="C95" s="116">
        <f t="shared" si="22"/>
        <v>0</v>
      </c>
      <c r="D95" s="111">
        <v>2</v>
      </c>
      <c r="E95" s="116">
        <v>0</v>
      </c>
      <c r="F95" s="114"/>
      <c r="G95" s="66">
        <f t="shared" si="24"/>
        <v>0</v>
      </c>
      <c r="H95" s="66">
        <f t="shared" si="25"/>
        <v>0</v>
      </c>
      <c r="I95" s="2"/>
      <c r="J95" s="2" t="s">
        <v>128</v>
      </c>
    </row>
    <row r="96" spans="1:10" x14ac:dyDescent="0.45">
      <c r="A96" s="111" t="s">
        <v>137</v>
      </c>
      <c r="B96" s="111" t="s">
        <v>138</v>
      </c>
      <c r="C96" s="116">
        <f t="shared" si="22"/>
        <v>8558</v>
      </c>
      <c r="D96" s="111">
        <v>2</v>
      </c>
      <c r="E96" s="116">
        <v>4279</v>
      </c>
      <c r="F96" s="114">
        <v>0.79</v>
      </c>
      <c r="G96" s="66">
        <f t="shared" si="24"/>
        <v>898.5899999999998</v>
      </c>
      <c r="H96" s="66">
        <f t="shared" si="25"/>
        <v>1797.1799999999996</v>
      </c>
      <c r="I96" s="2"/>
      <c r="J96" s="60" t="s">
        <v>103</v>
      </c>
    </row>
    <row r="97" spans="1:10" x14ac:dyDescent="0.45">
      <c r="A97" s="111" t="s">
        <v>274</v>
      </c>
      <c r="B97" s="111" t="s">
        <v>275</v>
      </c>
      <c r="C97" s="116">
        <f t="shared" si="22"/>
        <v>4910</v>
      </c>
      <c r="D97" s="111">
        <v>1</v>
      </c>
      <c r="E97" s="116">
        <v>4910</v>
      </c>
      <c r="F97" s="114">
        <v>0.72</v>
      </c>
      <c r="G97" s="66">
        <f t="shared" si="24"/>
        <v>1374.8000000000002</v>
      </c>
      <c r="H97" s="66">
        <f t="shared" si="25"/>
        <v>1374.8000000000002</v>
      </c>
      <c r="I97" s="2"/>
      <c r="J97" s="60" t="s">
        <v>130</v>
      </c>
    </row>
    <row r="98" spans="1:10" x14ac:dyDescent="0.45">
      <c r="A98" s="83" t="s">
        <v>27</v>
      </c>
      <c r="B98" s="84"/>
      <c r="C98" s="8">
        <f>SUM(C93:C97)</f>
        <v>32695</v>
      </c>
      <c r="D98" s="84"/>
      <c r="E98" s="84"/>
      <c r="F98" s="84"/>
      <c r="G98" s="84"/>
      <c r="H98" s="8">
        <f>SUM(H93:H97)</f>
        <v>7786.4599999999991</v>
      </c>
      <c r="I98" s="51"/>
      <c r="J98" s="51"/>
    </row>
    <row r="99" spans="1:10" x14ac:dyDescent="0.45">
      <c r="A99" s="64" t="s">
        <v>119</v>
      </c>
      <c r="B99" s="63"/>
      <c r="C99" s="105"/>
      <c r="D99" s="104" t="s">
        <v>271</v>
      </c>
      <c r="E99" s="105">
        <f>C98-H98</f>
        <v>24908.54</v>
      </c>
      <c r="F99" s="106">
        <f>E99/C98</f>
        <v>0.76184554213182443</v>
      </c>
      <c r="G99" s="63"/>
      <c r="H99" s="63"/>
      <c r="I99" s="51"/>
      <c r="J99" s="51"/>
    </row>
    <row r="100" spans="1:10" x14ac:dyDescent="0.45">
      <c r="A100" s="65"/>
      <c r="B100" s="65"/>
      <c r="C100" s="66"/>
      <c r="D100" s="65"/>
      <c r="E100" s="66"/>
      <c r="F100" s="67"/>
      <c r="G100" s="66"/>
      <c r="H100" s="66"/>
      <c r="I100" s="51"/>
      <c r="J100" s="51"/>
    </row>
    <row r="101" spans="1:10" x14ac:dyDescent="0.45">
      <c r="A101" s="65"/>
      <c r="B101" s="65"/>
      <c r="C101" s="66"/>
      <c r="D101" s="65"/>
      <c r="E101" s="66"/>
      <c r="F101" s="67"/>
      <c r="G101" s="66"/>
      <c r="H101" s="66"/>
      <c r="I101" s="51"/>
      <c r="J101" s="51"/>
    </row>
    <row r="102" spans="1:10" x14ac:dyDescent="0.45">
      <c r="A102" s="83" t="s">
        <v>27</v>
      </c>
      <c r="B102" s="84"/>
      <c r="C102" s="119"/>
      <c r="D102" s="84"/>
      <c r="E102" s="84"/>
      <c r="F102" s="84"/>
      <c r="G102" s="84"/>
      <c r="H102" s="8">
        <f>SUM(H100:H101)</f>
        <v>0</v>
      </c>
      <c r="I102" s="51"/>
      <c r="J102" s="51"/>
    </row>
    <row r="103" spans="1:10" x14ac:dyDescent="0.45">
      <c r="A103" s="51"/>
      <c r="B103" s="51"/>
      <c r="C103" s="127"/>
      <c r="D103" s="51"/>
      <c r="E103" s="51"/>
      <c r="F103" s="51"/>
      <c r="G103" s="51"/>
      <c r="H103" s="51"/>
      <c r="I103" s="51"/>
      <c r="J103" s="51"/>
    </row>
    <row r="104" spans="1:10" x14ac:dyDescent="0.45">
      <c r="A104" s="62" t="s">
        <v>84</v>
      </c>
      <c r="B104" s="63"/>
      <c r="C104" s="105"/>
      <c r="D104" s="63"/>
      <c r="E104" s="63"/>
      <c r="F104" s="63"/>
      <c r="G104" s="63"/>
      <c r="H104" s="63"/>
      <c r="I104" s="51"/>
      <c r="J104" s="51"/>
    </row>
    <row r="105" spans="1:10" ht="39.4" x14ac:dyDescent="0.45">
      <c r="A105" s="149" t="s">
        <v>49</v>
      </c>
      <c r="B105" s="149" t="s">
        <v>6</v>
      </c>
      <c r="C105" s="149" t="s">
        <v>43</v>
      </c>
      <c r="D105" s="149" t="s">
        <v>46</v>
      </c>
      <c r="E105" s="149" t="s">
        <v>50</v>
      </c>
      <c r="F105" s="149" t="s">
        <v>52</v>
      </c>
      <c r="G105" s="149" t="s">
        <v>53</v>
      </c>
      <c r="H105" s="149" t="s">
        <v>66</v>
      </c>
      <c r="I105" s="150" t="s">
        <v>7</v>
      </c>
      <c r="J105" s="51"/>
    </row>
    <row r="106" spans="1:10" ht="63.75" x14ac:dyDescent="0.45">
      <c r="A106" s="142" t="s">
        <v>48</v>
      </c>
      <c r="B106" s="142" t="s">
        <v>42</v>
      </c>
      <c r="C106" s="143" t="s">
        <v>44</v>
      </c>
      <c r="D106" s="142" t="s">
        <v>5</v>
      </c>
      <c r="E106" s="142" t="s">
        <v>79</v>
      </c>
      <c r="F106" s="142" t="s">
        <v>54</v>
      </c>
      <c r="G106" s="142" t="s">
        <v>51</v>
      </c>
      <c r="H106" s="142" t="s">
        <v>51</v>
      </c>
      <c r="I106" s="51" t="s">
        <v>9</v>
      </c>
      <c r="J106" s="51"/>
    </row>
    <row r="107" spans="1:10" x14ac:dyDescent="0.45">
      <c r="A107" s="64" t="s">
        <v>118</v>
      </c>
      <c r="B107" s="63"/>
      <c r="C107" s="105"/>
      <c r="D107" s="63"/>
      <c r="E107" s="63"/>
      <c r="F107" s="63"/>
      <c r="G107" s="63"/>
      <c r="H107" s="63"/>
      <c r="I107" s="51"/>
      <c r="J107" s="51"/>
    </row>
    <row r="108" spans="1:10" x14ac:dyDescent="0.45">
      <c r="A108" s="111" t="s">
        <v>153</v>
      </c>
      <c r="B108" s="111" t="s">
        <v>154</v>
      </c>
      <c r="C108" s="116">
        <f t="shared" ref="C108:C112" si="26">D108*E108</f>
        <v>2195</v>
      </c>
      <c r="D108" s="111">
        <v>1</v>
      </c>
      <c r="E108" s="116">
        <v>2195</v>
      </c>
      <c r="F108" s="114">
        <v>0.76</v>
      </c>
      <c r="G108" s="66">
        <f t="shared" ref="G108" si="27">E108*(1-F108)</f>
        <v>526.79999999999995</v>
      </c>
      <c r="H108" s="66">
        <f>D108*G108</f>
        <v>526.79999999999995</v>
      </c>
      <c r="I108" s="2"/>
      <c r="J108" s="60" t="s">
        <v>155</v>
      </c>
    </row>
    <row r="109" spans="1:10" x14ac:dyDescent="0.45">
      <c r="A109" s="111" t="s">
        <v>156</v>
      </c>
      <c r="B109" s="135" t="s">
        <v>157</v>
      </c>
      <c r="C109" s="116">
        <f t="shared" si="26"/>
        <v>16</v>
      </c>
      <c r="D109" s="111">
        <v>0.5</v>
      </c>
      <c r="E109" s="116">
        <v>32</v>
      </c>
      <c r="F109" s="114">
        <v>0.76</v>
      </c>
      <c r="G109" s="66">
        <f t="shared" ref="G109:G112" si="28">E109*(1-F109)</f>
        <v>7.68</v>
      </c>
      <c r="H109" s="66">
        <f t="shared" ref="H109:H112" si="29">D109*G109</f>
        <v>3.84</v>
      </c>
      <c r="I109" s="2"/>
      <c r="J109" s="60"/>
    </row>
    <row r="110" spans="1:10" x14ac:dyDescent="0.45">
      <c r="A110" s="111" t="s">
        <v>158</v>
      </c>
      <c r="B110" s="135" t="s">
        <v>159</v>
      </c>
      <c r="C110" s="116">
        <f t="shared" si="26"/>
        <v>18.5</v>
      </c>
      <c r="D110" s="111">
        <v>0.5</v>
      </c>
      <c r="E110" s="116">
        <v>37</v>
      </c>
      <c r="F110" s="114">
        <v>0.76</v>
      </c>
      <c r="G110" s="66">
        <f t="shared" ref="G110" si="30">E110*(1-F110)</f>
        <v>8.879999999999999</v>
      </c>
      <c r="H110" s="66">
        <f t="shared" ref="H110" si="31">D110*G110</f>
        <v>4.4399999999999995</v>
      </c>
      <c r="I110" s="2"/>
      <c r="J110" s="60"/>
    </row>
    <row r="111" spans="1:10" x14ac:dyDescent="0.45">
      <c r="A111" s="111" t="s">
        <v>285</v>
      </c>
      <c r="B111" s="128" t="s">
        <v>286</v>
      </c>
      <c r="C111" s="116">
        <f t="shared" si="26"/>
        <v>38.531073446327689</v>
      </c>
      <c r="D111" s="153">
        <f>11000/17700</f>
        <v>0.62146892655367236</v>
      </c>
      <c r="E111" s="116">
        <v>62</v>
      </c>
      <c r="F111" s="114">
        <v>0.19</v>
      </c>
      <c r="G111" s="66">
        <f t="shared" si="28"/>
        <v>50.220000000000006</v>
      </c>
      <c r="H111" s="66">
        <f t="shared" si="29"/>
        <v>31.210169491525431</v>
      </c>
      <c r="I111" s="2"/>
      <c r="J111" s="60" t="s">
        <v>287</v>
      </c>
    </row>
    <row r="112" spans="1:10" x14ac:dyDescent="0.45">
      <c r="A112" s="111" t="s">
        <v>288</v>
      </c>
      <c r="B112" s="111" t="s">
        <v>289</v>
      </c>
      <c r="C112" s="116">
        <f t="shared" si="26"/>
        <v>1170</v>
      </c>
      <c r="D112" s="111">
        <v>1</v>
      </c>
      <c r="E112" s="116">
        <v>1170</v>
      </c>
      <c r="F112" s="114">
        <v>0.57999999999999996</v>
      </c>
      <c r="G112" s="66">
        <f t="shared" si="28"/>
        <v>491.40000000000003</v>
      </c>
      <c r="H112" s="66">
        <f t="shared" si="29"/>
        <v>491.40000000000003</v>
      </c>
      <c r="I112" s="51"/>
      <c r="J112" s="51" t="s">
        <v>160</v>
      </c>
    </row>
    <row r="113" spans="1:10" x14ac:dyDescent="0.45">
      <c r="A113" s="83" t="s">
        <v>27</v>
      </c>
      <c r="B113" s="84"/>
      <c r="C113" s="8">
        <f>SUM(C108:C112)</f>
        <v>3438.0310734463278</v>
      </c>
      <c r="D113" s="84"/>
      <c r="E113" s="84"/>
      <c r="F113" s="84"/>
      <c r="G113" s="84"/>
      <c r="H113" s="8">
        <f>SUM(H108:H112)</f>
        <v>1057.6901694915255</v>
      </c>
      <c r="I113" s="51"/>
      <c r="J113" s="51"/>
    </row>
    <row r="114" spans="1:10" x14ac:dyDescent="0.45">
      <c r="A114" s="64" t="s">
        <v>119</v>
      </c>
      <c r="B114" s="63"/>
      <c r="C114" s="105"/>
      <c r="D114" s="104" t="s">
        <v>271</v>
      </c>
      <c r="E114" s="105">
        <f>C113-H113</f>
        <v>2380.3409039548023</v>
      </c>
      <c r="F114" s="106">
        <f>E114/C113</f>
        <v>0.69235584353480473</v>
      </c>
      <c r="G114" s="63"/>
      <c r="H114" s="63"/>
      <c r="I114" s="51"/>
      <c r="J114" s="51"/>
    </row>
    <row r="115" spans="1:10" x14ac:dyDescent="0.45">
      <c r="A115" s="65"/>
      <c r="B115" s="65"/>
      <c r="C115" s="78"/>
      <c r="D115" s="65"/>
      <c r="E115" s="66"/>
      <c r="F115" s="67"/>
      <c r="G115" s="66"/>
      <c r="H115" s="66"/>
      <c r="I115" s="51"/>
      <c r="J115" s="51"/>
    </row>
    <row r="116" spans="1:10" x14ac:dyDescent="0.45">
      <c r="A116" s="65"/>
      <c r="B116" s="65"/>
      <c r="C116" s="66"/>
      <c r="D116" s="65"/>
      <c r="E116" s="66"/>
      <c r="F116" s="67"/>
      <c r="G116" s="66"/>
      <c r="H116" s="66"/>
      <c r="I116" s="51"/>
      <c r="J116" s="51"/>
    </row>
    <row r="117" spans="1:10" x14ac:dyDescent="0.45">
      <c r="A117" s="83" t="s">
        <v>27</v>
      </c>
      <c r="B117" s="84"/>
      <c r="C117" s="119"/>
      <c r="D117" s="84"/>
      <c r="E117" s="84"/>
      <c r="F117" s="84"/>
      <c r="G117" s="84"/>
      <c r="H117" s="8">
        <f>SUM(H115:H116)</f>
        <v>0</v>
      </c>
      <c r="I117" s="51"/>
      <c r="J117" s="51"/>
    </row>
    <row r="118" spans="1:10" x14ac:dyDescent="0.45">
      <c r="A118" s="51"/>
      <c r="B118" s="51"/>
      <c r="C118" s="127"/>
      <c r="D118" s="51"/>
      <c r="E118" s="51"/>
      <c r="F118" s="51"/>
      <c r="G118" s="51"/>
      <c r="H118" s="51"/>
      <c r="I118" s="51"/>
      <c r="J118" s="51"/>
    </row>
    <row r="119" spans="1:10" x14ac:dyDescent="0.45">
      <c r="A119" s="62" t="s">
        <v>85</v>
      </c>
      <c r="B119" s="51"/>
      <c r="C119" s="105"/>
      <c r="D119" s="63"/>
      <c r="E119" s="63"/>
      <c r="F119" s="63"/>
      <c r="G119" s="63"/>
      <c r="H119" s="63"/>
      <c r="I119" s="51"/>
      <c r="J119" s="51"/>
    </row>
    <row r="120" spans="1:10" ht="39.4" x14ac:dyDescent="0.45">
      <c r="A120" s="149" t="s">
        <v>49</v>
      </c>
      <c r="B120" s="149" t="s">
        <v>6</v>
      </c>
      <c r="C120" s="149" t="s">
        <v>43</v>
      </c>
      <c r="D120" s="149" t="s">
        <v>46</v>
      </c>
      <c r="E120" s="149" t="s">
        <v>50</v>
      </c>
      <c r="F120" s="149" t="s">
        <v>52</v>
      </c>
      <c r="G120" s="149" t="s">
        <v>53</v>
      </c>
      <c r="H120" s="149" t="s">
        <v>66</v>
      </c>
      <c r="I120" s="150" t="s">
        <v>7</v>
      </c>
      <c r="J120" s="51"/>
    </row>
    <row r="121" spans="1:10" ht="63.75" x14ac:dyDescent="0.45">
      <c r="A121" s="140" t="s">
        <v>48</v>
      </c>
      <c r="B121" s="140" t="s">
        <v>41</v>
      </c>
      <c r="C121" s="140" t="s">
        <v>44</v>
      </c>
      <c r="D121" s="144" t="s">
        <v>5</v>
      </c>
      <c r="E121" s="145" t="s">
        <v>79</v>
      </c>
      <c r="F121" s="140" t="s">
        <v>54</v>
      </c>
      <c r="G121" s="144" t="s">
        <v>51</v>
      </c>
      <c r="H121" s="144" t="s">
        <v>51</v>
      </c>
      <c r="I121" s="146" t="s">
        <v>9</v>
      </c>
      <c r="J121" s="51"/>
    </row>
    <row r="122" spans="1:10" x14ac:dyDescent="0.45">
      <c r="A122" s="64" t="s">
        <v>118</v>
      </c>
      <c r="B122" s="63"/>
      <c r="C122" s="105"/>
      <c r="D122" s="63"/>
      <c r="E122" s="63"/>
      <c r="F122" s="63"/>
      <c r="G122" s="63"/>
      <c r="H122" s="63"/>
      <c r="I122" s="51"/>
      <c r="J122" s="51"/>
    </row>
    <row r="123" spans="1:10" x14ac:dyDescent="0.45">
      <c r="A123" s="111" t="s">
        <v>161</v>
      </c>
      <c r="B123" s="111" t="s">
        <v>162</v>
      </c>
      <c r="C123" s="116">
        <f t="shared" ref="C123:C128" si="32">D123*E123</f>
        <v>2028</v>
      </c>
      <c r="D123" s="111">
        <v>1</v>
      </c>
      <c r="E123" s="116">
        <v>2028</v>
      </c>
      <c r="F123" s="114">
        <v>0.76</v>
      </c>
      <c r="G123" s="66">
        <f t="shared" ref="G123" si="33">E123*(1-F123)</f>
        <v>486.71999999999997</v>
      </c>
      <c r="H123" s="66">
        <f>D123*G123</f>
        <v>486.71999999999997</v>
      </c>
      <c r="I123" s="2"/>
      <c r="J123" s="60" t="s">
        <v>163</v>
      </c>
    </row>
    <row r="124" spans="1:10" x14ac:dyDescent="0.45">
      <c r="A124" s="107" t="s">
        <v>158</v>
      </c>
      <c r="B124" s="107" t="s">
        <v>159</v>
      </c>
      <c r="C124" s="109">
        <f t="shared" si="32"/>
        <v>37</v>
      </c>
      <c r="D124" s="107">
        <v>1</v>
      </c>
      <c r="E124" s="109">
        <v>37</v>
      </c>
      <c r="F124" s="108">
        <v>0.76</v>
      </c>
      <c r="G124" s="66">
        <f t="shared" ref="G124" si="34">E124*(1-F124)</f>
        <v>8.879999999999999</v>
      </c>
      <c r="H124" s="66">
        <f>D124*G124</f>
        <v>8.879999999999999</v>
      </c>
      <c r="I124" s="2"/>
      <c r="J124" s="60"/>
    </row>
    <row r="125" spans="1:10" ht="27.75" x14ac:dyDescent="0.45">
      <c r="A125" s="111" t="s">
        <v>164</v>
      </c>
      <c r="B125" s="115" t="s">
        <v>165</v>
      </c>
      <c r="C125" s="116">
        <f t="shared" si="32"/>
        <v>555</v>
      </c>
      <c r="D125" s="111">
        <v>1</v>
      </c>
      <c r="E125" s="116">
        <v>555</v>
      </c>
      <c r="F125" s="114">
        <v>0.76</v>
      </c>
      <c r="G125" s="66">
        <f t="shared" ref="G125:G128" si="35">E125*(1-F125)</f>
        <v>133.19999999999999</v>
      </c>
      <c r="H125" s="66">
        <f t="shared" ref="H125:H128" si="36">D125*G125</f>
        <v>133.19999999999999</v>
      </c>
      <c r="I125" s="2"/>
      <c r="J125" s="2" t="s">
        <v>166</v>
      </c>
    </row>
    <row r="126" spans="1:10" x14ac:dyDescent="0.45">
      <c r="A126" s="107" t="s">
        <v>285</v>
      </c>
      <c r="B126" s="152" t="s">
        <v>286</v>
      </c>
      <c r="C126" s="109">
        <f t="shared" si="32"/>
        <v>38.531073446327689</v>
      </c>
      <c r="D126" s="153">
        <f>11000/17700</f>
        <v>0.62146892655367236</v>
      </c>
      <c r="E126" s="109">
        <v>62</v>
      </c>
      <c r="F126" s="108">
        <v>0.19</v>
      </c>
      <c r="G126" s="66">
        <f t="shared" si="35"/>
        <v>50.220000000000006</v>
      </c>
      <c r="H126" s="66">
        <f t="shared" si="36"/>
        <v>31.210169491525431</v>
      </c>
      <c r="I126" s="2"/>
      <c r="J126" s="60" t="s">
        <v>287</v>
      </c>
    </row>
    <row r="127" spans="1:10" x14ac:dyDescent="0.45">
      <c r="A127" s="111" t="s">
        <v>290</v>
      </c>
      <c r="B127" s="120" t="s">
        <v>291</v>
      </c>
      <c r="C127" s="116">
        <f t="shared" si="32"/>
        <v>130</v>
      </c>
      <c r="D127" s="120">
        <v>1</v>
      </c>
      <c r="E127" s="121">
        <v>130</v>
      </c>
      <c r="F127" s="122">
        <v>0.76</v>
      </c>
      <c r="G127" s="66">
        <f t="shared" si="35"/>
        <v>31.2</v>
      </c>
      <c r="H127" s="66">
        <f t="shared" si="36"/>
        <v>31.2</v>
      </c>
      <c r="I127" s="2"/>
      <c r="J127" s="60" t="s">
        <v>292</v>
      </c>
    </row>
    <row r="128" spans="1:10" x14ac:dyDescent="0.45">
      <c r="A128" s="111" t="s">
        <v>288</v>
      </c>
      <c r="B128" s="111" t="s">
        <v>289</v>
      </c>
      <c r="C128" s="116">
        <f t="shared" si="32"/>
        <v>1365</v>
      </c>
      <c r="D128" s="111">
        <v>1</v>
      </c>
      <c r="E128" s="116">
        <v>1365</v>
      </c>
      <c r="F128" s="114">
        <v>0.57999999999999996</v>
      </c>
      <c r="G128" s="66">
        <f t="shared" si="35"/>
        <v>573.30000000000007</v>
      </c>
      <c r="H128" s="66">
        <f t="shared" si="36"/>
        <v>573.30000000000007</v>
      </c>
      <c r="I128" s="51"/>
      <c r="J128" s="60" t="s">
        <v>160</v>
      </c>
    </row>
    <row r="129" spans="1:10" x14ac:dyDescent="0.45">
      <c r="A129" s="83" t="s">
        <v>27</v>
      </c>
      <c r="B129" s="84"/>
      <c r="C129" s="8">
        <f>SUM(C123:C128)</f>
        <v>4153.5310734463274</v>
      </c>
      <c r="D129" s="84"/>
      <c r="E129" s="84"/>
      <c r="F129" s="84"/>
      <c r="G129" s="84"/>
      <c r="H129" s="8">
        <f>SUM(H123:H128)</f>
        <v>1264.5101694915256</v>
      </c>
      <c r="I129" s="51"/>
      <c r="J129" s="51"/>
    </row>
    <row r="130" spans="1:10" x14ac:dyDescent="0.45">
      <c r="A130" s="64" t="s">
        <v>119</v>
      </c>
      <c r="B130" s="63"/>
      <c r="C130" s="105"/>
      <c r="D130" s="104" t="s">
        <v>271</v>
      </c>
      <c r="E130" s="105">
        <f>C129-H129</f>
        <v>2889.0209039548017</v>
      </c>
      <c r="F130" s="106">
        <f>E130/C129</f>
        <v>0.69555779236236259</v>
      </c>
      <c r="G130" s="63"/>
      <c r="H130" s="63"/>
      <c r="I130" s="51"/>
      <c r="J130" s="51"/>
    </row>
    <row r="131" spans="1:10" x14ac:dyDescent="0.45">
      <c r="A131" s="65"/>
      <c r="B131" s="65"/>
      <c r="C131" s="78"/>
      <c r="D131" s="65"/>
      <c r="E131" s="66"/>
      <c r="F131" s="67"/>
      <c r="G131" s="66"/>
      <c r="H131" s="66"/>
      <c r="I131" s="51"/>
      <c r="J131" s="51"/>
    </row>
    <row r="132" spans="1:10" x14ac:dyDescent="0.45">
      <c r="A132" s="65"/>
      <c r="B132" s="65"/>
      <c r="C132" s="66"/>
      <c r="D132" s="65"/>
      <c r="E132" s="66"/>
      <c r="F132" s="67"/>
      <c r="G132" s="66"/>
      <c r="H132" s="66"/>
      <c r="I132" s="51"/>
      <c r="J132" s="51"/>
    </row>
    <row r="133" spans="1:10" x14ac:dyDescent="0.45">
      <c r="A133" s="83" t="s">
        <v>27</v>
      </c>
      <c r="B133" s="84"/>
      <c r="C133" s="119"/>
      <c r="D133" s="84"/>
      <c r="E133" s="84"/>
      <c r="F133" s="84"/>
      <c r="G133" s="84"/>
      <c r="H133" s="8">
        <f>SUM(H131:H132)</f>
        <v>0</v>
      </c>
      <c r="I133" s="51"/>
      <c r="J133" s="51"/>
    </row>
    <row r="134" spans="1:10" x14ac:dyDescent="0.45">
      <c r="A134" s="51"/>
      <c r="B134" s="51"/>
      <c r="C134" s="127"/>
      <c r="D134" s="51"/>
      <c r="E134" s="51"/>
      <c r="F134" s="51"/>
      <c r="G134" s="51"/>
      <c r="H134" s="51"/>
      <c r="I134" s="51"/>
      <c r="J134" s="51"/>
    </row>
    <row r="135" spans="1:10" x14ac:dyDescent="0.45">
      <c r="A135" s="62" t="s">
        <v>86</v>
      </c>
      <c r="B135" s="105"/>
      <c r="C135" s="105"/>
      <c r="D135" s="63"/>
      <c r="E135" s="63"/>
      <c r="F135" s="63"/>
      <c r="G135" s="63"/>
      <c r="H135" s="63"/>
      <c r="I135" s="51"/>
      <c r="J135" s="51"/>
    </row>
    <row r="136" spans="1:10" ht="39.4" x14ac:dyDescent="0.45">
      <c r="A136" s="149" t="s">
        <v>49</v>
      </c>
      <c r="B136" s="149" t="s">
        <v>6</v>
      </c>
      <c r="C136" s="149" t="s">
        <v>43</v>
      </c>
      <c r="D136" s="149" t="s">
        <v>46</v>
      </c>
      <c r="E136" s="149" t="s">
        <v>50</v>
      </c>
      <c r="F136" s="149" t="s">
        <v>52</v>
      </c>
      <c r="G136" s="149" t="s">
        <v>53</v>
      </c>
      <c r="H136" s="149" t="s">
        <v>66</v>
      </c>
      <c r="I136" s="150" t="s">
        <v>7</v>
      </c>
      <c r="J136" s="51"/>
    </row>
    <row r="137" spans="1:10" ht="38.25" x14ac:dyDescent="0.45">
      <c r="A137" s="140" t="s">
        <v>48</v>
      </c>
      <c r="B137" s="140" t="s">
        <v>42</v>
      </c>
      <c r="C137" s="144" t="s">
        <v>44</v>
      </c>
      <c r="D137" s="144" t="s">
        <v>5</v>
      </c>
      <c r="E137" s="145" t="s">
        <v>80</v>
      </c>
      <c r="F137" s="140" t="s">
        <v>54</v>
      </c>
      <c r="G137" s="144" t="s">
        <v>51</v>
      </c>
      <c r="H137" s="144" t="s">
        <v>51</v>
      </c>
      <c r="I137" s="146" t="s">
        <v>8</v>
      </c>
      <c r="J137" s="51"/>
    </row>
    <row r="138" spans="1:10" x14ac:dyDescent="0.45">
      <c r="A138" s="64" t="s">
        <v>118</v>
      </c>
      <c r="B138" s="63"/>
      <c r="C138" s="105"/>
      <c r="D138" s="63"/>
      <c r="E138" s="63"/>
      <c r="F138" s="63"/>
      <c r="G138" s="63"/>
      <c r="H138" s="63"/>
      <c r="I138" s="51"/>
      <c r="J138" s="51"/>
    </row>
    <row r="139" spans="1:10" ht="27" x14ac:dyDescent="0.45">
      <c r="A139" s="111" t="s">
        <v>167</v>
      </c>
      <c r="B139" s="111" t="s">
        <v>168</v>
      </c>
      <c r="C139" s="116">
        <f t="shared" ref="C139:C141" si="37">D139*E139</f>
        <v>3845</v>
      </c>
      <c r="D139" s="111">
        <v>1</v>
      </c>
      <c r="E139" s="116">
        <v>3845</v>
      </c>
      <c r="F139" s="114">
        <v>0.76</v>
      </c>
      <c r="G139" s="66">
        <f t="shared" ref="G139" si="38">E139*(1-F139)</f>
        <v>922.8</v>
      </c>
      <c r="H139" s="66">
        <f>D139*G139</f>
        <v>922.8</v>
      </c>
      <c r="I139" s="2"/>
      <c r="J139" s="53" t="s">
        <v>169</v>
      </c>
    </row>
    <row r="140" spans="1:10" ht="27.75" x14ac:dyDescent="0.45">
      <c r="A140" s="111" t="s">
        <v>170</v>
      </c>
      <c r="B140" s="115" t="s">
        <v>171</v>
      </c>
      <c r="C140" s="116">
        <f t="shared" si="37"/>
        <v>193</v>
      </c>
      <c r="D140" s="111">
        <v>1</v>
      </c>
      <c r="E140" s="116">
        <v>193</v>
      </c>
      <c r="F140" s="114">
        <v>0.76</v>
      </c>
      <c r="G140" s="66">
        <f t="shared" ref="G140:G141" si="39">E140*(1-F140)</f>
        <v>46.32</v>
      </c>
      <c r="H140" s="66">
        <f t="shared" ref="H140:H141" si="40">D140*G140</f>
        <v>46.32</v>
      </c>
      <c r="I140" s="2"/>
      <c r="J140" s="2" t="s">
        <v>172</v>
      </c>
    </row>
    <row r="141" spans="1:10" x14ac:dyDescent="0.45">
      <c r="A141" s="123" t="s">
        <v>288</v>
      </c>
      <c r="B141" s="111" t="s">
        <v>289</v>
      </c>
      <c r="C141" s="116">
        <f t="shared" si="37"/>
        <v>1170</v>
      </c>
      <c r="D141" s="111">
        <v>1</v>
      </c>
      <c r="E141" s="116">
        <v>1170</v>
      </c>
      <c r="F141" s="114">
        <v>0.57999999999999996</v>
      </c>
      <c r="G141" s="66">
        <f t="shared" si="39"/>
        <v>491.40000000000003</v>
      </c>
      <c r="H141" s="66">
        <f t="shared" si="40"/>
        <v>491.40000000000003</v>
      </c>
      <c r="I141" s="2"/>
      <c r="J141" s="60" t="s">
        <v>160</v>
      </c>
    </row>
    <row r="142" spans="1:10" x14ac:dyDescent="0.45">
      <c r="A142" s="83" t="s">
        <v>27</v>
      </c>
      <c r="B142" s="84"/>
      <c r="C142" s="8">
        <f>SUM(C139:C141)</f>
        <v>5208</v>
      </c>
      <c r="D142" s="84"/>
      <c r="E142" s="84"/>
      <c r="F142" s="84"/>
      <c r="G142" s="84"/>
      <c r="H142" s="8">
        <f>SUM(H139:H141)</f>
        <v>1460.52</v>
      </c>
      <c r="I142" s="51"/>
      <c r="J142" s="51"/>
    </row>
    <row r="143" spans="1:10" x14ac:dyDescent="0.45">
      <c r="A143" s="64" t="s">
        <v>119</v>
      </c>
      <c r="B143" s="63"/>
      <c r="C143" s="105"/>
      <c r="D143" s="104" t="s">
        <v>271</v>
      </c>
      <c r="E143" s="105">
        <f>C142-H142</f>
        <v>3747.48</v>
      </c>
      <c r="F143" s="106">
        <f>E143/C142</f>
        <v>0.71956221198156678</v>
      </c>
      <c r="G143" s="63"/>
      <c r="H143" s="63"/>
      <c r="I143" s="51"/>
      <c r="J143" s="51"/>
    </row>
    <row r="144" spans="1:10" x14ac:dyDescent="0.45">
      <c r="A144" s="65"/>
      <c r="B144" s="65"/>
      <c r="C144" s="78"/>
      <c r="D144" s="65"/>
      <c r="E144" s="66"/>
      <c r="F144" s="67"/>
      <c r="G144" s="66"/>
      <c r="H144" s="66"/>
      <c r="I144" s="51"/>
      <c r="J144" s="51"/>
    </row>
    <row r="145" spans="1:10" x14ac:dyDescent="0.45">
      <c r="A145" s="65"/>
      <c r="B145" s="65"/>
      <c r="C145" s="66"/>
      <c r="D145" s="65"/>
      <c r="E145" s="66"/>
      <c r="F145" s="67"/>
      <c r="G145" s="66"/>
      <c r="H145" s="66"/>
      <c r="I145" s="51"/>
      <c r="J145" s="51"/>
    </row>
    <row r="146" spans="1:10" x14ac:dyDescent="0.45">
      <c r="A146" s="83" t="s">
        <v>27</v>
      </c>
      <c r="B146" s="84"/>
      <c r="C146" s="119"/>
      <c r="D146" s="84"/>
      <c r="E146" s="84"/>
      <c r="F146" s="84"/>
      <c r="G146" s="84"/>
      <c r="H146" s="8">
        <f>SUM(H144:H145)</f>
        <v>0</v>
      </c>
      <c r="I146" s="51"/>
      <c r="J146" s="51"/>
    </row>
    <row r="147" spans="1:10" x14ac:dyDescent="0.45">
      <c r="A147" s="51"/>
      <c r="B147" s="51"/>
      <c r="C147" s="127"/>
      <c r="D147" s="51"/>
      <c r="E147" s="51"/>
      <c r="F147" s="51"/>
      <c r="G147" s="51"/>
      <c r="H147" s="51"/>
      <c r="I147" s="51"/>
      <c r="J147" s="51"/>
    </row>
    <row r="148" spans="1:10" ht="26.25" x14ac:dyDescent="0.45">
      <c r="A148" s="62" t="s">
        <v>87</v>
      </c>
      <c r="B148" s="63"/>
      <c r="C148" s="105"/>
      <c r="D148" s="63"/>
      <c r="E148" s="63"/>
      <c r="F148" s="63"/>
      <c r="G148" s="63"/>
      <c r="H148" s="63"/>
      <c r="I148" s="51"/>
      <c r="J148" s="51"/>
    </row>
    <row r="149" spans="1:10" ht="39.4" x14ac:dyDescent="0.45">
      <c r="A149" s="149" t="s">
        <v>49</v>
      </c>
      <c r="B149" s="149" t="s">
        <v>6</v>
      </c>
      <c r="C149" s="149" t="s">
        <v>43</v>
      </c>
      <c r="D149" s="149" t="s">
        <v>46</v>
      </c>
      <c r="E149" s="149" t="s">
        <v>50</v>
      </c>
      <c r="F149" s="149" t="s">
        <v>52</v>
      </c>
      <c r="G149" s="149" t="s">
        <v>53</v>
      </c>
      <c r="H149" s="149" t="s">
        <v>66</v>
      </c>
      <c r="I149" s="150" t="s">
        <v>7</v>
      </c>
      <c r="J149" s="51"/>
    </row>
    <row r="150" spans="1:10" ht="38.25" x14ac:dyDescent="0.45">
      <c r="A150" s="140" t="s">
        <v>48</v>
      </c>
      <c r="B150" s="140" t="s">
        <v>41</v>
      </c>
      <c r="C150" s="144" t="s">
        <v>44</v>
      </c>
      <c r="D150" s="144" t="s">
        <v>5</v>
      </c>
      <c r="E150" s="145" t="s">
        <v>80</v>
      </c>
      <c r="F150" s="140" t="s">
        <v>54</v>
      </c>
      <c r="G150" s="144" t="s">
        <v>51</v>
      </c>
      <c r="H150" s="144" t="s">
        <v>51</v>
      </c>
      <c r="I150" s="146" t="s">
        <v>8</v>
      </c>
      <c r="J150" s="51"/>
    </row>
    <row r="151" spans="1:10" x14ac:dyDescent="0.45">
      <c r="A151" s="64" t="s">
        <v>118</v>
      </c>
      <c r="B151" s="63"/>
      <c r="C151" s="105"/>
      <c r="D151" s="63"/>
      <c r="E151" s="63"/>
      <c r="F151" s="63"/>
      <c r="G151" s="63"/>
      <c r="H151" s="63"/>
      <c r="I151" s="51"/>
      <c r="J151" s="51"/>
    </row>
    <row r="152" spans="1:10" ht="27" x14ac:dyDescent="0.45">
      <c r="A152" s="111" t="s">
        <v>175</v>
      </c>
      <c r="B152" s="111" t="s">
        <v>176</v>
      </c>
      <c r="C152" s="116">
        <f t="shared" ref="C152:C154" si="41">D152*E152</f>
        <v>3845</v>
      </c>
      <c r="D152" s="111">
        <v>1</v>
      </c>
      <c r="E152" s="116">
        <v>3845</v>
      </c>
      <c r="F152" s="114">
        <v>0.76</v>
      </c>
      <c r="G152" s="66">
        <f t="shared" ref="G152" si="42">E152*(1-F152)</f>
        <v>922.8</v>
      </c>
      <c r="H152" s="66">
        <f>D152*G152</f>
        <v>922.8</v>
      </c>
      <c r="I152" s="2"/>
      <c r="J152" s="53" t="s">
        <v>177</v>
      </c>
    </row>
    <row r="153" spans="1:10" x14ac:dyDescent="0.45">
      <c r="A153" s="111" t="s">
        <v>173</v>
      </c>
      <c r="B153" s="111" t="s">
        <v>174</v>
      </c>
      <c r="C153" s="116">
        <f t="shared" si="41"/>
        <v>73</v>
      </c>
      <c r="D153" s="111">
        <v>1</v>
      </c>
      <c r="E153" s="116">
        <v>73</v>
      </c>
      <c r="F153" s="114">
        <v>0.76</v>
      </c>
      <c r="G153" s="66">
        <f t="shared" ref="G153:G154" si="43">E153*(1-F153)</f>
        <v>17.52</v>
      </c>
      <c r="H153" s="66">
        <f t="shared" ref="H153:H154" si="44">D153*G153</f>
        <v>17.52</v>
      </c>
      <c r="I153" s="2"/>
      <c r="J153" s="53"/>
    </row>
    <row r="154" spans="1:10" x14ac:dyDescent="0.45">
      <c r="A154" s="124" t="s">
        <v>288</v>
      </c>
      <c r="B154" s="124" t="s">
        <v>289</v>
      </c>
      <c r="C154" s="116">
        <f t="shared" si="41"/>
        <v>1170</v>
      </c>
      <c r="D154" s="124">
        <v>1</v>
      </c>
      <c r="E154" s="125">
        <v>1170</v>
      </c>
      <c r="F154" s="114">
        <v>0.57999999999999996</v>
      </c>
      <c r="G154" s="66">
        <f t="shared" si="43"/>
        <v>491.40000000000003</v>
      </c>
      <c r="H154" s="66">
        <f t="shared" si="44"/>
        <v>491.40000000000003</v>
      </c>
      <c r="I154" s="2"/>
      <c r="J154" s="2" t="s">
        <v>160</v>
      </c>
    </row>
    <row r="155" spans="1:10" x14ac:dyDescent="0.45">
      <c r="A155" s="83" t="s">
        <v>27</v>
      </c>
      <c r="B155" s="84"/>
      <c r="C155" s="8">
        <f>SUM(C152:C154)</f>
        <v>5088</v>
      </c>
      <c r="D155" s="84"/>
      <c r="E155" s="84"/>
      <c r="F155" s="84"/>
      <c r="G155" s="84"/>
      <c r="H155" s="8">
        <f>SUM(H152:H154)</f>
        <v>1431.72</v>
      </c>
      <c r="I155" s="51"/>
      <c r="J155" s="51"/>
    </row>
    <row r="156" spans="1:10" x14ac:dyDescent="0.45">
      <c r="A156" s="64" t="s">
        <v>119</v>
      </c>
      <c r="B156" s="63"/>
      <c r="C156" s="105"/>
      <c r="D156" s="104" t="s">
        <v>271</v>
      </c>
      <c r="E156" s="105">
        <f>C155-H155</f>
        <v>3656.2799999999997</v>
      </c>
      <c r="F156" s="106">
        <f>E156/C155</f>
        <v>0.71860849056603771</v>
      </c>
      <c r="G156" s="63"/>
      <c r="H156" s="63"/>
      <c r="I156" s="51"/>
      <c r="J156" s="51"/>
    </row>
    <row r="157" spans="1:10" x14ac:dyDescent="0.45">
      <c r="A157" s="65"/>
      <c r="B157" s="65"/>
      <c r="C157" s="78"/>
      <c r="D157" s="65"/>
      <c r="E157" s="66"/>
      <c r="F157" s="67"/>
      <c r="G157" s="66"/>
      <c r="H157" s="66"/>
      <c r="I157" s="51"/>
      <c r="J157" s="51"/>
    </row>
    <row r="158" spans="1:10" x14ac:dyDescent="0.45">
      <c r="A158" s="65"/>
      <c r="B158" s="65"/>
      <c r="C158" s="66"/>
      <c r="D158" s="65"/>
      <c r="E158" s="66"/>
      <c r="F158" s="67"/>
      <c r="G158" s="66"/>
      <c r="H158" s="66"/>
      <c r="I158" s="51"/>
      <c r="J158" s="51"/>
    </row>
    <row r="159" spans="1:10" x14ac:dyDescent="0.45">
      <c r="A159" s="83" t="s">
        <v>27</v>
      </c>
      <c r="B159" s="84"/>
      <c r="C159" s="119"/>
      <c r="D159" s="84"/>
      <c r="E159" s="84"/>
      <c r="F159" s="84"/>
      <c r="G159" s="84"/>
      <c r="H159" s="8">
        <f>SUM(H157:H158)</f>
        <v>0</v>
      </c>
      <c r="I159" s="51"/>
      <c r="J159" s="51"/>
    </row>
    <row r="160" spans="1:10" x14ac:dyDescent="0.45">
      <c r="A160" s="51"/>
      <c r="B160" s="51"/>
      <c r="C160" s="127"/>
      <c r="D160" s="51"/>
      <c r="E160" s="51"/>
      <c r="F160" s="51"/>
      <c r="G160" s="51"/>
      <c r="H160" s="51"/>
      <c r="I160" s="51"/>
      <c r="J160" s="51"/>
    </row>
    <row r="161" spans="1:10" x14ac:dyDescent="0.45">
      <c r="A161" s="62" t="s">
        <v>88</v>
      </c>
      <c r="B161" s="105"/>
      <c r="C161" s="105"/>
      <c r="D161" s="63"/>
      <c r="E161" s="63"/>
      <c r="F161" s="63"/>
      <c r="G161" s="63"/>
      <c r="H161" s="63"/>
      <c r="I161" s="51"/>
      <c r="J161" s="51"/>
    </row>
    <row r="162" spans="1:10" ht="39.4" x14ac:dyDescent="0.45">
      <c r="A162" s="149" t="s">
        <v>49</v>
      </c>
      <c r="B162" s="149" t="s">
        <v>6</v>
      </c>
      <c r="C162" s="149" t="s">
        <v>43</v>
      </c>
      <c r="D162" s="149" t="s">
        <v>46</v>
      </c>
      <c r="E162" s="149" t="s">
        <v>50</v>
      </c>
      <c r="F162" s="149" t="s">
        <v>52</v>
      </c>
      <c r="G162" s="149" t="s">
        <v>53</v>
      </c>
      <c r="H162" s="149" t="s">
        <v>66</v>
      </c>
      <c r="I162" s="150" t="s">
        <v>7</v>
      </c>
      <c r="J162" s="51"/>
    </row>
    <row r="163" spans="1:10" ht="38.25" x14ac:dyDescent="0.45">
      <c r="A163" s="140" t="s">
        <v>48</v>
      </c>
      <c r="B163" s="140" t="s">
        <v>42</v>
      </c>
      <c r="C163" s="144" t="s">
        <v>45</v>
      </c>
      <c r="D163" s="144" t="s">
        <v>47</v>
      </c>
      <c r="E163" s="145" t="s">
        <v>80</v>
      </c>
      <c r="F163" s="140" t="s">
        <v>54</v>
      </c>
      <c r="G163" s="144" t="s">
        <v>51</v>
      </c>
      <c r="H163" s="144" t="s">
        <v>51</v>
      </c>
      <c r="I163" s="146" t="s">
        <v>8</v>
      </c>
      <c r="J163" s="51"/>
    </row>
    <row r="164" spans="1:10" x14ac:dyDescent="0.45">
      <c r="A164" s="64" t="s">
        <v>118</v>
      </c>
      <c r="B164" s="63"/>
      <c r="C164" s="105"/>
      <c r="D164" s="63"/>
      <c r="E164" s="63"/>
      <c r="F164" s="63"/>
      <c r="G164" s="63"/>
      <c r="H164" s="63"/>
      <c r="I164" s="51"/>
      <c r="J164" s="51"/>
    </row>
    <row r="165" spans="1:10" ht="27" x14ac:dyDescent="0.45">
      <c r="A165" s="111" t="s">
        <v>167</v>
      </c>
      <c r="B165" s="115" t="s">
        <v>168</v>
      </c>
      <c r="C165" s="116">
        <f t="shared" ref="C165:C170" si="45">D165*E165</f>
        <v>3845</v>
      </c>
      <c r="D165" s="111">
        <v>1</v>
      </c>
      <c r="E165" s="116">
        <v>3845</v>
      </c>
      <c r="F165" s="114">
        <v>0.76</v>
      </c>
      <c r="G165" s="66">
        <f t="shared" ref="G165" si="46">E165*(1-F165)</f>
        <v>922.8</v>
      </c>
      <c r="H165" s="66">
        <f>D165*G165</f>
        <v>922.8</v>
      </c>
      <c r="I165" s="2"/>
      <c r="J165" s="53" t="s">
        <v>169</v>
      </c>
    </row>
    <row r="166" spans="1:10" ht="27.75" x14ac:dyDescent="0.45">
      <c r="A166" s="111" t="s">
        <v>170</v>
      </c>
      <c r="B166" s="115" t="s">
        <v>171</v>
      </c>
      <c r="C166" s="116">
        <f t="shared" si="45"/>
        <v>193</v>
      </c>
      <c r="D166" s="111">
        <v>1</v>
      </c>
      <c r="E166" s="116">
        <v>193</v>
      </c>
      <c r="F166" s="114">
        <v>0.76</v>
      </c>
      <c r="G166" s="66">
        <f t="shared" ref="G166:G170" si="47">E166*(1-F166)</f>
        <v>46.32</v>
      </c>
      <c r="H166" s="66">
        <f t="shared" ref="H166:H170" si="48">D166*G166</f>
        <v>46.32</v>
      </c>
      <c r="I166" s="2"/>
      <c r="J166" s="2" t="s">
        <v>178</v>
      </c>
    </row>
    <row r="167" spans="1:10" x14ac:dyDescent="0.45">
      <c r="A167" s="111" t="s">
        <v>179</v>
      </c>
      <c r="B167" s="115" t="s">
        <v>180</v>
      </c>
      <c r="C167" s="116">
        <f t="shared" si="45"/>
        <v>167</v>
      </c>
      <c r="D167" s="111">
        <v>1</v>
      </c>
      <c r="E167" s="116">
        <v>167</v>
      </c>
      <c r="F167" s="114">
        <v>0.76</v>
      </c>
      <c r="G167" s="66">
        <f t="shared" si="47"/>
        <v>40.08</v>
      </c>
      <c r="H167" s="66">
        <f t="shared" si="48"/>
        <v>40.08</v>
      </c>
      <c r="I167" s="2"/>
      <c r="J167" s="2" t="s">
        <v>181</v>
      </c>
    </row>
    <row r="168" spans="1:10" ht="27.75" x14ac:dyDescent="0.45">
      <c r="A168" s="111" t="s">
        <v>182</v>
      </c>
      <c r="B168" s="115" t="s">
        <v>183</v>
      </c>
      <c r="C168" s="116">
        <f t="shared" si="45"/>
        <v>963</v>
      </c>
      <c r="D168" s="111">
        <v>1</v>
      </c>
      <c r="E168" s="116">
        <v>963</v>
      </c>
      <c r="F168" s="114">
        <v>0.76</v>
      </c>
      <c r="G168" s="66">
        <f t="shared" si="47"/>
        <v>231.12</v>
      </c>
      <c r="H168" s="66">
        <f t="shared" si="48"/>
        <v>231.12</v>
      </c>
      <c r="I168" s="2"/>
      <c r="J168" s="2" t="s">
        <v>184</v>
      </c>
    </row>
    <row r="169" spans="1:10" x14ac:dyDescent="0.45">
      <c r="A169" s="123" t="s">
        <v>288</v>
      </c>
      <c r="B169" s="124" t="s">
        <v>289</v>
      </c>
      <c r="C169" s="116">
        <f t="shared" si="45"/>
        <v>1170</v>
      </c>
      <c r="D169" s="124">
        <v>1</v>
      </c>
      <c r="E169" s="125">
        <v>1170</v>
      </c>
      <c r="F169" s="114">
        <v>0.57999999999999996</v>
      </c>
      <c r="G169" s="66">
        <f t="shared" si="47"/>
        <v>491.40000000000003</v>
      </c>
      <c r="H169" s="66">
        <f t="shared" si="48"/>
        <v>491.40000000000003</v>
      </c>
      <c r="I169" s="2"/>
      <c r="J169" s="2"/>
    </row>
    <row r="170" spans="1:10" x14ac:dyDescent="0.45">
      <c r="A170" s="110" t="s">
        <v>185</v>
      </c>
      <c r="B170" s="111" t="s">
        <v>186</v>
      </c>
      <c r="C170" s="116">
        <f t="shared" si="45"/>
        <v>2538</v>
      </c>
      <c r="D170" s="111">
        <v>2</v>
      </c>
      <c r="E170" s="116">
        <v>1269</v>
      </c>
      <c r="F170" s="114">
        <v>0.78</v>
      </c>
      <c r="G170" s="66">
        <f t="shared" si="47"/>
        <v>279.17999999999995</v>
      </c>
      <c r="H170" s="66">
        <f t="shared" si="48"/>
        <v>558.3599999999999</v>
      </c>
      <c r="I170" s="2"/>
      <c r="J170" s="60" t="s">
        <v>160</v>
      </c>
    </row>
    <row r="171" spans="1:10" x14ac:dyDescent="0.45">
      <c r="A171" s="83" t="s">
        <v>27</v>
      </c>
      <c r="B171" s="84"/>
      <c r="C171" s="8">
        <f>SUM(C165:C170)</f>
        <v>8876</v>
      </c>
      <c r="D171" s="84"/>
      <c r="E171" s="84"/>
      <c r="F171" s="84"/>
      <c r="G171" s="84"/>
      <c r="H171" s="8">
        <f>SUM(H165:H170)</f>
        <v>2290.08</v>
      </c>
      <c r="I171" s="51"/>
      <c r="J171" s="51"/>
    </row>
    <row r="172" spans="1:10" x14ac:dyDescent="0.45">
      <c r="A172" s="64" t="s">
        <v>119</v>
      </c>
      <c r="B172" s="63"/>
      <c r="C172" s="105"/>
      <c r="D172" s="104" t="s">
        <v>271</v>
      </c>
      <c r="E172" s="105">
        <f>C171-H171</f>
        <v>6585.92</v>
      </c>
      <c r="F172" s="106">
        <f>E172/C171</f>
        <v>0.74199188823794504</v>
      </c>
      <c r="G172" s="63"/>
      <c r="H172" s="63"/>
      <c r="I172" s="51"/>
      <c r="J172" s="51"/>
    </row>
    <row r="173" spans="1:10" x14ac:dyDescent="0.45">
      <c r="A173" s="65"/>
      <c r="B173" s="65"/>
      <c r="C173" s="78"/>
      <c r="D173" s="65"/>
      <c r="E173" s="66"/>
      <c r="F173" s="67"/>
      <c r="G173" s="66"/>
      <c r="H173" s="66"/>
      <c r="I173" s="51"/>
      <c r="J173" s="51"/>
    </row>
    <row r="174" spans="1:10" x14ac:dyDescent="0.45">
      <c r="A174" s="65"/>
      <c r="B174" s="65"/>
      <c r="C174" s="66"/>
      <c r="D174" s="65"/>
      <c r="E174" s="66"/>
      <c r="F174" s="67"/>
      <c r="G174" s="66"/>
      <c r="H174" s="66"/>
      <c r="I174" s="51"/>
      <c r="J174" s="51"/>
    </row>
    <row r="175" spans="1:10" x14ac:dyDescent="0.45">
      <c r="A175" s="83" t="s">
        <v>27</v>
      </c>
      <c r="B175" s="84"/>
      <c r="C175" s="119"/>
      <c r="D175" s="84"/>
      <c r="E175" s="84"/>
      <c r="F175" s="84"/>
      <c r="G175" s="84"/>
      <c r="H175" s="8">
        <f>SUM(H173:H174)</f>
        <v>0</v>
      </c>
      <c r="I175" s="51"/>
      <c r="J175" s="51"/>
    </row>
    <row r="176" spans="1:10" x14ac:dyDescent="0.45">
      <c r="A176" s="51"/>
      <c r="B176" s="51"/>
      <c r="C176" s="127"/>
      <c r="D176" s="51"/>
      <c r="E176" s="51"/>
      <c r="F176" s="51"/>
      <c r="G176" s="51"/>
      <c r="H176" s="51"/>
      <c r="I176" s="51"/>
      <c r="J176" s="51"/>
    </row>
    <row r="177" spans="1:10" ht="26.25" x14ac:dyDescent="0.45">
      <c r="A177" s="62" t="s">
        <v>89</v>
      </c>
      <c r="B177" s="63"/>
      <c r="C177" s="105"/>
      <c r="D177" s="63"/>
      <c r="E177" s="63"/>
      <c r="F177" s="63"/>
      <c r="G177" s="63"/>
      <c r="H177" s="63"/>
      <c r="I177" s="51"/>
      <c r="J177" s="51"/>
    </row>
    <row r="178" spans="1:10" ht="39.4" x14ac:dyDescent="0.45">
      <c r="A178" s="149" t="s">
        <v>49</v>
      </c>
      <c r="B178" s="149" t="s">
        <v>6</v>
      </c>
      <c r="C178" s="149" t="s">
        <v>43</v>
      </c>
      <c r="D178" s="149" t="s">
        <v>46</v>
      </c>
      <c r="E178" s="149" t="s">
        <v>50</v>
      </c>
      <c r="F178" s="149" t="s">
        <v>52</v>
      </c>
      <c r="G178" s="149" t="s">
        <v>53</v>
      </c>
      <c r="H178" s="149" t="s">
        <v>66</v>
      </c>
      <c r="I178" s="150" t="s">
        <v>7</v>
      </c>
      <c r="J178" s="51"/>
    </row>
    <row r="179" spans="1:10" ht="38.25" x14ac:dyDescent="0.45">
      <c r="A179" s="140" t="s">
        <v>48</v>
      </c>
      <c r="B179" s="140" t="s">
        <v>41</v>
      </c>
      <c r="C179" s="144" t="s">
        <v>45</v>
      </c>
      <c r="D179" s="144" t="s">
        <v>47</v>
      </c>
      <c r="E179" s="145" t="s">
        <v>80</v>
      </c>
      <c r="F179" s="140" t="s">
        <v>54</v>
      </c>
      <c r="G179" s="144" t="s">
        <v>51</v>
      </c>
      <c r="H179" s="144" t="s">
        <v>51</v>
      </c>
      <c r="I179" s="146" t="s">
        <v>8</v>
      </c>
      <c r="J179" s="51"/>
    </row>
    <row r="180" spans="1:10" x14ac:dyDescent="0.45">
      <c r="A180" s="64" t="s">
        <v>118</v>
      </c>
      <c r="B180" s="63"/>
      <c r="C180" s="105"/>
      <c r="D180" s="63"/>
      <c r="E180" s="63"/>
      <c r="F180" s="63"/>
      <c r="G180" s="63"/>
      <c r="H180" s="63"/>
      <c r="I180" s="51"/>
      <c r="J180" s="51"/>
    </row>
    <row r="181" spans="1:10" x14ac:dyDescent="0.45">
      <c r="A181" s="111" t="s">
        <v>175</v>
      </c>
      <c r="B181" s="115" t="s">
        <v>176</v>
      </c>
      <c r="C181" s="116">
        <f t="shared" ref="C181:C186" si="49">D181*E181</f>
        <v>3845</v>
      </c>
      <c r="D181" s="111">
        <v>1</v>
      </c>
      <c r="E181" s="116">
        <v>3845</v>
      </c>
      <c r="F181" s="114">
        <v>0.76</v>
      </c>
      <c r="G181" s="66">
        <f t="shared" ref="G181" si="50">E181*(1-F181)</f>
        <v>922.8</v>
      </c>
      <c r="H181" s="66">
        <f t="shared" ref="H181" si="51">D181*G181</f>
        <v>922.8</v>
      </c>
      <c r="I181" s="2"/>
      <c r="J181" s="60" t="s">
        <v>177</v>
      </c>
    </row>
    <row r="182" spans="1:10" ht="27.75" x14ac:dyDescent="0.45">
      <c r="A182" s="111" t="s">
        <v>173</v>
      </c>
      <c r="B182" s="115" t="s">
        <v>174</v>
      </c>
      <c r="C182" s="116">
        <f t="shared" si="49"/>
        <v>73</v>
      </c>
      <c r="D182" s="111">
        <v>1</v>
      </c>
      <c r="E182" s="116">
        <v>73</v>
      </c>
      <c r="F182" s="114">
        <v>0.76</v>
      </c>
      <c r="G182" s="66">
        <f t="shared" ref="G182:G186" si="52">E182*(1-F182)</f>
        <v>17.52</v>
      </c>
      <c r="H182" s="66">
        <f t="shared" ref="H182:H186" si="53">D182*G182</f>
        <v>17.52</v>
      </c>
      <c r="I182" s="2"/>
      <c r="J182" s="60"/>
    </row>
    <row r="183" spans="1:10" x14ac:dyDescent="0.45">
      <c r="A183" s="111" t="s">
        <v>179</v>
      </c>
      <c r="B183" s="115" t="s">
        <v>180</v>
      </c>
      <c r="C183" s="116">
        <f t="shared" si="49"/>
        <v>167</v>
      </c>
      <c r="D183" s="111">
        <v>1</v>
      </c>
      <c r="E183" s="116">
        <v>167</v>
      </c>
      <c r="F183" s="114">
        <v>0.76</v>
      </c>
      <c r="G183" s="66">
        <f t="shared" si="52"/>
        <v>40.08</v>
      </c>
      <c r="H183" s="66">
        <f t="shared" si="53"/>
        <v>40.08</v>
      </c>
      <c r="I183" s="2"/>
      <c r="J183" s="2" t="s">
        <v>181</v>
      </c>
    </row>
    <row r="184" spans="1:10" ht="27.75" x14ac:dyDescent="0.45">
      <c r="A184" s="111" t="s">
        <v>182</v>
      </c>
      <c r="B184" s="115" t="s">
        <v>183</v>
      </c>
      <c r="C184" s="116">
        <f t="shared" si="49"/>
        <v>963</v>
      </c>
      <c r="D184" s="111">
        <v>1</v>
      </c>
      <c r="E184" s="116">
        <v>963</v>
      </c>
      <c r="F184" s="114">
        <v>0.76</v>
      </c>
      <c r="G184" s="66">
        <f t="shared" si="52"/>
        <v>231.12</v>
      </c>
      <c r="H184" s="66">
        <f t="shared" si="53"/>
        <v>231.12</v>
      </c>
      <c r="I184" s="2"/>
      <c r="J184" s="2" t="s">
        <v>184</v>
      </c>
    </row>
    <row r="185" spans="1:10" x14ac:dyDescent="0.45">
      <c r="A185" s="111" t="s">
        <v>185</v>
      </c>
      <c r="B185" s="111" t="s">
        <v>186</v>
      </c>
      <c r="C185" s="116">
        <f t="shared" si="49"/>
        <v>2538</v>
      </c>
      <c r="D185" s="111">
        <v>2</v>
      </c>
      <c r="E185" s="116">
        <v>1269</v>
      </c>
      <c r="F185" s="114">
        <v>0.78</v>
      </c>
      <c r="G185" s="66">
        <f t="shared" si="52"/>
        <v>279.17999999999995</v>
      </c>
      <c r="H185" s="66">
        <f t="shared" si="53"/>
        <v>558.3599999999999</v>
      </c>
      <c r="I185" s="2"/>
      <c r="J185" s="2" t="s">
        <v>187</v>
      </c>
    </row>
    <row r="186" spans="1:10" x14ac:dyDescent="0.45">
      <c r="A186" s="124" t="s">
        <v>288</v>
      </c>
      <c r="B186" s="124" t="s">
        <v>289</v>
      </c>
      <c r="C186" s="116">
        <f t="shared" si="49"/>
        <v>1170</v>
      </c>
      <c r="D186" s="124">
        <v>1</v>
      </c>
      <c r="E186" s="125">
        <v>1170</v>
      </c>
      <c r="F186" s="114">
        <v>0.57999999999999996</v>
      </c>
      <c r="G186" s="66">
        <f t="shared" si="52"/>
        <v>491.40000000000003</v>
      </c>
      <c r="H186" s="66">
        <f t="shared" si="53"/>
        <v>491.40000000000003</v>
      </c>
      <c r="I186" s="2"/>
      <c r="J186" s="60" t="s">
        <v>160</v>
      </c>
    </row>
    <row r="187" spans="1:10" x14ac:dyDescent="0.45">
      <c r="A187" s="83" t="s">
        <v>27</v>
      </c>
      <c r="B187" s="84"/>
      <c r="C187" s="8">
        <f>SUM(C181:C186)</f>
        <v>8756</v>
      </c>
      <c r="D187" s="84"/>
      <c r="E187" s="84"/>
      <c r="F187" s="84"/>
      <c r="G187" s="84"/>
      <c r="H187" s="8">
        <f>SUM(H181:H186)</f>
        <v>2261.2799999999997</v>
      </c>
      <c r="I187" s="51"/>
      <c r="J187" s="51"/>
    </row>
    <row r="188" spans="1:10" x14ac:dyDescent="0.45">
      <c r="A188" s="64" t="s">
        <v>119</v>
      </c>
      <c r="B188" s="63"/>
      <c r="C188" s="105"/>
      <c r="D188" s="104" t="s">
        <v>271</v>
      </c>
      <c r="E188" s="105">
        <f>C187-H187</f>
        <v>6494.72</v>
      </c>
      <c r="F188" s="106">
        <f>E188/C187</f>
        <v>0.7417450890817725</v>
      </c>
      <c r="G188" s="63"/>
      <c r="H188" s="63"/>
      <c r="I188" s="51"/>
      <c r="J188" s="51"/>
    </row>
    <row r="189" spans="1:10" x14ac:dyDescent="0.45">
      <c r="A189" s="65"/>
      <c r="B189" s="65"/>
      <c r="C189" s="78"/>
      <c r="D189" s="65"/>
      <c r="E189" s="66"/>
      <c r="F189" s="67"/>
      <c r="G189" s="66"/>
      <c r="H189" s="66"/>
      <c r="I189" s="51"/>
      <c r="J189" s="51"/>
    </row>
    <row r="190" spans="1:10" x14ac:dyDescent="0.45">
      <c r="A190" s="65"/>
      <c r="B190" s="65"/>
      <c r="C190" s="66"/>
      <c r="D190" s="65"/>
      <c r="E190" s="66"/>
      <c r="F190" s="67"/>
      <c r="G190" s="66"/>
      <c r="H190" s="66"/>
      <c r="I190" s="51"/>
      <c r="J190" s="51"/>
    </row>
    <row r="191" spans="1:10" x14ac:dyDescent="0.45">
      <c r="A191" s="83" t="s">
        <v>27</v>
      </c>
      <c r="B191" s="84"/>
      <c r="C191" s="119"/>
      <c r="D191" s="84"/>
      <c r="E191" s="84"/>
      <c r="F191" s="84"/>
      <c r="G191" s="84"/>
      <c r="H191" s="8">
        <f>SUM(H189:H190)</f>
        <v>0</v>
      </c>
      <c r="I191" s="51"/>
      <c r="J191" s="51"/>
    </row>
    <row r="192" spans="1:10" x14ac:dyDescent="0.45">
      <c r="A192" s="51"/>
      <c r="B192" s="51"/>
      <c r="C192" s="127"/>
      <c r="D192" s="51"/>
      <c r="E192" s="51"/>
      <c r="F192" s="51"/>
      <c r="G192" s="51"/>
      <c r="H192" s="51"/>
      <c r="I192" s="51"/>
      <c r="J192" s="51"/>
    </row>
    <row r="193" spans="1:10" x14ac:dyDescent="0.45">
      <c r="A193" s="62" t="s">
        <v>15</v>
      </c>
      <c r="B193" s="63"/>
      <c r="C193" s="105"/>
      <c r="D193" s="63"/>
      <c r="E193" s="63"/>
      <c r="F193" s="63"/>
      <c r="G193" s="63"/>
      <c r="H193" s="63"/>
      <c r="I193" s="51"/>
      <c r="J193" s="51"/>
    </row>
    <row r="194" spans="1:10" ht="39.4" x14ac:dyDescent="0.45">
      <c r="A194" s="151" t="s">
        <v>64</v>
      </c>
      <c r="B194" s="151" t="s">
        <v>58</v>
      </c>
      <c r="C194" s="151" t="s">
        <v>65</v>
      </c>
      <c r="D194" s="151" t="s">
        <v>55</v>
      </c>
      <c r="E194" s="151" t="s">
        <v>63</v>
      </c>
      <c r="F194" s="151" t="s">
        <v>43</v>
      </c>
      <c r="G194" s="151" t="s">
        <v>111</v>
      </c>
      <c r="H194" s="151" t="s">
        <v>7</v>
      </c>
      <c r="I194" s="51"/>
      <c r="J194" s="51"/>
    </row>
    <row r="195" spans="1:10" ht="51" x14ac:dyDescent="0.45">
      <c r="A195" s="140">
        <v>2</v>
      </c>
      <c r="B195" s="140" t="s">
        <v>99</v>
      </c>
      <c r="C195" s="140" t="s">
        <v>39</v>
      </c>
      <c r="D195" s="140" t="s">
        <v>100</v>
      </c>
      <c r="E195" s="140">
        <v>24</v>
      </c>
      <c r="F195" s="140" t="s">
        <v>45</v>
      </c>
      <c r="G195" s="144" t="s">
        <v>51</v>
      </c>
      <c r="H195" s="142" t="s">
        <v>59</v>
      </c>
      <c r="I195" s="51"/>
      <c r="J195" s="51"/>
    </row>
    <row r="196" spans="1:10" x14ac:dyDescent="0.45">
      <c r="A196" s="64" t="s">
        <v>118</v>
      </c>
      <c r="B196" s="63"/>
      <c r="C196" s="105"/>
      <c r="D196" s="63"/>
      <c r="E196" s="63"/>
      <c r="F196" s="63"/>
      <c r="G196" s="63"/>
      <c r="H196" s="63"/>
      <c r="I196" s="51"/>
      <c r="J196" s="51"/>
    </row>
    <row r="197" spans="1:10" x14ac:dyDescent="0.45">
      <c r="A197" s="111" t="s">
        <v>188</v>
      </c>
      <c r="B197" s="111" t="s">
        <v>189</v>
      </c>
      <c r="C197" s="116">
        <f t="shared" ref="C197:C199" si="54">D197*E197</f>
        <v>119995</v>
      </c>
      <c r="D197" s="111">
        <v>1</v>
      </c>
      <c r="E197" s="116">
        <v>119995</v>
      </c>
      <c r="F197" s="114">
        <v>0.68</v>
      </c>
      <c r="G197" s="66">
        <f t="shared" ref="G197" si="55">E197*(1-F197)</f>
        <v>38398.399999999994</v>
      </c>
      <c r="H197" s="66">
        <f>D197*G197</f>
        <v>38398.399999999994</v>
      </c>
      <c r="I197" s="2"/>
      <c r="J197" s="60" t="s">
        <v>190</v>
      </c>
    </row>
    <row r="198" spans="1:10" x14ac:dyDescent="0.45">
      <c r="A198" s="111" t="s">
        <v>191</v>
      </c>
      <c r="B198" s="111" t="s">
        <v>135</v>
      </c>
      <c r="C198" s="116">
        <f t="shared" si="54"/>
        <v>0</v>
      </c>
      <c r="D198" s="111">
        <v>2</v>
      </c>
      <c r="E198" s="116">
        <v>0</v>
      </c>
      <c r="F198" s="114"/>
      <c r="G198" s="66">
        <f t="shared" ref="G198:G201" si="56">E198*(1-F198)</f>
        <v>0</v>
      </c>
      <c r="H198" s="66">
        <f t="shared" ref="H198:H201" si="57">D198*G198</f>
        <v>0</v>
      </c>
      <c r="I198" s="2"/>
      <c r="J198" s="2" t="s">
        <v>128</v>
      </c>
    </row>
    <row r="199" spans="1:10" x14ac:dyDescent="0.45">
      <c r="A199" s="111" t="s">
        <v>193</v>
      </c>
      <c r="B199" s="111" t="s">
        <v>194</v>
      </c>
      <c r="C199" s="116">
        <f t="shared" si="54"/>
        <v>10076</v>
      </c>
      <c r="D199" s="111">
        <v>4</v>
      </c>
      <c r="E199" s="116">
        <v>2519</v>
      </c>
      <c r="F199" s="114">
        <v>0.78</v>
      </c>
      <c r="G199" s="66">
        <f t="shared" si="56"/>
        <v>554.17999999999995</v>
      </c>
      <c r="H199" s="66">
        <f t="shared" si="57"/>
        <v>2216.7199999999998</v>
      </c>
      <c r="I199" s="2"/>
      <c r="J199" s="60" t="s">
        <v>101</v>
      </c>
    </row>
    <row r="200" spans="1:10" x14ac:dyDescent="0.45">
      <c r="A200" s="111" t="s">
        <v>195</v>
      </c>
      <c r="B200" s="111" t="s">
        <v>196</v>
      </c>
      <c r="C200" s="116">
        <f t="shared" ref="C200:C201" si="58">D200*E200</f>
        <v>9900</v>
      </c>
      <c r="D200" s="111">
        <v>1</v>
      </c>
      <c r="E200" s="116">
        <v>9900</v>
      </c>
      <c r="F200" s="114">
        <v>0.57999999999999996</v>
      </c>
      <c r="G200" s="66">
        <f t="shared" si="56"/>
        <v>4158</v>
      </c>
      <c r="H200" s="66">
        <f t="shared" si="57"/>
        <v>4158</v>
      </c>
      <c r="I200" s="2"/>
      <c r="J200" s="60"/>
    </row>
    <row r="201" spans="1:10" x14ac:dyDescent="0.45">
      <c r="A201" s="111" t="s">
        <v>197</v>
      </c>
      <c r="B201" s="111" t="s">
        <v>198</v>
      </c>
      <c r="C201" s="116">
        <f t="shared" si="58"/>
        <v>3654</v>
      </c>
      <c r="D201" s="111">
        <v>1</v>
      </c>
      <c r="E201" s="116">
        <v>3654</v>
      </c>
      <c r="F201" s="114">
        <v>0.13</v>
      </c>
      <c r="G201" s="66">
        <f t="shared" si="56"/>
        <v>3178.98</v>
      </c>
      <c r="H201" s="66">
        <f t="shared" si="57"/>
        <v>3178.98</v>
      </c>
      <c r="I201" s="2"/>
      <c r="J201" s="2" t="s">
        <v>130</v>
      </c>
    </row>
    <row r="202" spans="1:10" x14ac:dyDescent="0.45">
      <c r="A202" s="83" t="s">
        <v>27</v>
      </c>
      <c r="B202" s="84"/>
      <c r="C202" s="8">
        <f>SUM(C197:C201)</f>
        <v>143625</v>
      </c>
      <c r="D202" s="84"/>
      <c r="E202" s="84"/>
      <c r="F202" s="84"/>
      <c r="G202" s="84"/>
      <c r="H202" s="8">
        <f>SUM(H197:H201)</f>
        <v>47952.1</v>
      </c>
      <c r="I202" s="51"/>
      <c r="J202" s="51"/>
    </row>
    <row r="203" spans="1:10" x14ac:dyDescent="0.45">
      <c r="A203" s="64" t="s">
        <v>119</v>
      </c>
      <c r="B203" s="63"/>
      <c r="C203" s="105"/>
      <c r="D203" s="104" t="s">
        <v>271</v>
      </c>
      <c r="E203" s="105">
        <f>C202-H202</f>
        <v>95672.9</v>
      </c>
      <c r="F203" s="106">
        <f>E203/C202</f>
        <v>0.66612985204525665</v>
      </c>
      <c r="G203" s="63"/>
      <c r="H203" s="63"/>
      <c r="I203" s="51"/>
      <c r="J203" s="51"/>
    </row>
    <row r="204" spans="1:10" x14ac:dyDescent="0.45">
      <c r="A204" s="65"/>
      <c r="B204" s="65"/>
      <c r="C204" s="78"/>
      <c r="D204" s="65"/>
      <c r="E204" s="66"/>
      <c r="F204" s="67"/>
      <c r="G204" s="66"/>
      <c r="H204" s="66"/>
      <c r="I204" s="51"/>
      <c r="J204" s="51"/>
    </row>
    <row r="205" spans="1:10" x14ac:dyDescent="0.45">
      <c r="A205" s="65"/>
      <c r="B205" s="65"/>
      <c r="C205" s="66"/>
      <c r="D205" s="65"/>
      <c r="E205" s="66"/>
      <c r="F205" s="67"/>
      <c r="G205" s="66"/>
      <c r="H205" s="66"/>
      <c r="I205" s="51"/>
      <c r="J205" s="51"/>
    </row>
    <row r="206" spans="1:10" x14ac:dyDescent="0.45">
      <c r="A206" s="83" t="s">
        <v>27</v>
      </c>
      <c r="B206" s="84"/>
      <c r="C206" s="119"/>
      <c r="D206" s="84"/>
      <c r="E206" s="84"/>
      <c r="F206" s="84"/>
      <c r="G206" s="84"/>
      <c r="H206" s="8">
        <f>SUM(H204:H205)</f>
        <v>0</v>
      </c>
      <c r="I206" s="51"/>
      <c r="J206" s="51"/>
    </row>
    <row r="207" spans="1:10" x14ac:dyDescent="0.45">
      <c r="A207" s="51"/>
      <c r="B207" s="51"/>
      <c r="C207" s="127"/>
      <c r="D207" s="51"/>
      <c r="E207" s="51"/>
      <c r="F207" s="51"/>
      <c r="G207" s="51"/>
      <c r="H207" s="51"/>
      <c r="I207" s="51"/>
      <c r="J207" s="51"/>
    </row>
    <row r="208" spans="1:10" x14ac:dyDescent="0.45">
      <c r="A208" s="62" t="s">
        <v>16</v>
      </c>
      <c r="B208" s="63"/>
      <c r="C208" s="105"/>
      <c r="D208" s="63"/>
      <c r="E208" s="63"/>
      <c r="F208" s="63"/>
      <c r="G208" s="63"/>
      <c r="H208" s="63"/>
      <c r="I208" s="51"/>
      <c r="J208" s="51"/>
    </row>
    <row r="209" spans="1:10" ht="39.4" x14ac:dyDescent="0.45">
      <c r="A209" s="151" t="s">
        <v>64</v>
      </c>
      <c r="B209" s="151" t="s">
        <v>58</v>
      </c>
      <c r="C209" s="151" t="s">
        <v>65</v>
      </c>
      <c r="D209" s="151" t="s">
        <v>55</v>
      </c>
      <c r="E209" s="151" t="s">
        <v>63</v>
      </c>
      <c r="F209" s="151" t="s">
        <v>43</v>
      </c>
      <c r="G209" s="151" t="s">
        <v>111</v>
      </c>
      <c r="H209" s="151" t="s">
        <v>7</v>
      </c>
      <c r="I209" s="51"/>
      <c r="J209" s="51"/>
    </row>
    <row r="210" spans="1:10" ht="51" x14ac:dyDescent="0.45">
      <c r="A210" s="140">
        <v>2</v>
      </c>
      <c r="B210" s="140" t="s">
        <v>99</v>
      </c>
      <c r="C210" s="140" t="s">
        <v>39</v>
      </c>
      <c r="D210" s="140" t="s">
        <v>100</v>
      </c>
      <c r="E210" s="140">
        <v>48</v>
      </c>
      <c r="F210" s="140" t="s">
        <v>45</v>
      </c>
      <c r="G210" s="144" t="s">
        <v>51</v>
      </c>
      <c r="H210" s="142" t="s">
        <v>60</v>
      </c>
      <c r="I210" s="51"/>
      <c r="J210" s="51"/>
    </row>
    <row r="211" spans="1:10" x14ac:dyDescent="0.45">
      <c r="A211" s="64" t="s">
        <v>118</v>
      </c>
      <c r="B211" s="63"/>
      <c r="C211" s="105"/>
      <c r="D211" s="63"/>
      <c r="E211" s="63"/>
      <c r="F211" s="63"/>
      <c r="G211" s="63"/>
      <c r="H211" s="63"/>
      <c r="I211" s="51"/>
      <c r="J211" s="51"/>
    </row>
    <row r="212" spans="1:10" x14ac:dyDescent="0.45">
      <c r="A212" s="111" t="s">
        <v>204</v>
      </c>
      <c r="B212" s="111" t="s">
        <v>205</v>
      </c>
      <c r="C212" s="116">
        <f t="shared" ref="C212:C214" si="59">D212*E212</f>
        <v>46645</v>
      </c>
      <c r="D212" s="111">
        <v>1</v>
      </c>
      <c r="E212" s="116">
        <v>46645</v>
      </c>
      <c r="F212" s="114">
        <v>0.73</v>
      </c>
      <c r="G212" s="66">
        <f t="shared" ref="G212" si="60">E212*(1-F212)</f>
        <v>12594.150000000001</v>
      </c>
      <c r="H212" s="66">
        <f>D212*G212</f>
        <v>12594.150000000001</v>
      </c>
      <c r="I212" s="2" t="s">
        <v>272</v>
      </c>
      <c r="J212" s="60" t="s">
        <v>206</v>
      </c>
    </row>
    <row r="213" spans="1:10" x14ac:dyDescent="0.45">
      <c r="A213" s="111" t="s">
        <v>207</v>
      </c>
      <c r="B213" s="111" t="s">
        <v>135</v>
      </c>
      <c r="C213" s="116">
        <f t="shared" si="59"/>
        <v>0</v>
      </c>
      <c r="D213" s="111">
        <v>1</v>
      </c>
      <c r="E213" s="116">
        <v>0</v>
      </c>
      <c r="F213" s="114"/>
      <c r="G213" s="66">
        <f t="shared" ref="G213:G215" si="61">E213*(1-F213)</f>
        <v>0</v>
      </c>
      <c r="H213" s="66">
        <f t="shared" ref="H213:H215" si="62">D213*G213</f>
        <v>0</v>
      </c>
      <c r="I213" s="2"/>
      <c r="J213" s="2" t="s">
        <v>128</v>
      </c>
    </row>
    <row r="214" spans="1:10" x14ac:dyDescent="0.45">
      <c r="A214" s="111" t="s">
        <v>208</v>
      </c>
      <c r="B214" s="111" t="s">
        <v>209</v>
      </c>
      <c r="C214" s="116">
        <f t="shared" si="59"/>
        <v>8098</v>
      </c>
      <c r="D214" s="111">
        <v>2</v>
      </c>
      <c r="E214" s="116">
        <v>4049</v>
      </c>
      <c r="F214" s="114">
        <v>0.78</v>
      </c>
      <c r="G214" s="66">
        <f t="shared" si="61"/>
        <v>890.77999999999986</v>
      </c>
      <c r="H214" s="66">
        <f t="shared" si="62"/>
        <v>1781.5599999999997</v>
      </c>
      <c r="I214" s="2"/>
      <c r="J214" s="60" t="s">
        <v>101</v>
      </c>
    </row>
    <row r="215" spans="1:10" x14ac:dyDescent="0.45">
      <c r="A215" s="111" t="s">
        <v>195</v>
      </c>
      <c r="B215" s="111" t="s">
        <v>196</v>
      </c>
      <c r="C215" s="116">
        <f t="shared" ref="C215" si="63">D215*E215</f>
        <v>9900</v>
      </c>
      <c r="D215" s="111">
        <v>1</v>
      </c>
      <c r="E215" s="116">
        <v>9900</v>
      </c>
      <c r="F215" s="114">
        <v>0.57999999999999996</v>
      </c>
      <c r="G215" s="66">
        <f t="shared" si="61"/>
        <v>4158</v>
      </c>
      <c r="H215" s="66">
        <f t="shared" si="62"/>
        <v>4158</v>
      </c>
      <c r="I215" s="2"/>
      <c r="J215" s="60"/>
    </row>
    <row r="216" spans="1:10" x14ac:dyDescent="0.45">
      <c r="A216" s="83" t="s">
        <v>27</v>
      </c>
      <c r="B216" s="84"/>
      <c r="C216" s="8">
        <f>SUM(C212:C215)</f>
        <v>64643</v>
      </c>
      <c r="D216" s="84"/>
      <c r="E216" s="84"/>
      <c r="F216" s="84"/>
      <c r="G216" s="84"/>
      <c r="H216" s="8">
        <f>SUM(H212:H215)</f>
        <v>18533.71</v>
      </c>
      <c r="I216" s="51"/>
      <c r="J216" s="51"/>
    </row>
    <row r="217" spans="1:10" x14ac:dyDescent="0.45">
      <c r="A217" s="64" t="s">
        <v>119</v>
      </c>
      <c r="B217" s="63"/>
      <c r="C217" s="105"/>
      <c r="D217" s="104" t="s">
        <v>271</v>
      </c>
      <c r="E217" s="105">
        <f>C216-H216</f>
        <v>46109.29</v>
      </c>
      <c r="F217" s="106">
        <f>E217/C216</f>
        <v>0.713291307643519</v>
      </c>
      <c r="G217" s="63"/>
      <c r="H217" s="63"/>
      <c r="I217" s="51"/>
      <c r="J217" s="51"/>
    </row>
    <row r="218" spans="1:10" x14ac:dyDescent="0.45">
      <c r="A218" s="65"/>
      <c r="B218" s="65"/>
      <c r="C218" s="78"/>
      <c r="D218" s="65"/>
      <c r="E218" s="66"/>
      <c r="F218" s="67"/>
      <c r="G218" s="66"/>
      <c r="H218" s="66"/>
      <c r="I218" s="51"/>
      <c r="J218" s="51"/>
    </row>
    <row r="219" spans="1:10" x14ac:dyDescent="0.45">
      <c r="A219" s="65"/>
      <c r="B219" s="65"/>
      <c r="C219" s="66"/>
      <c r="D219" s="65"/>
      <c r="E219" s="66"/>
      <c r="F219" s="67"/>
      <c r="G219" s="66"/>
      <c r="H219" s="66"/>
      <c r="I219" s="51"/>
      <c r="J219" s="51"/>
    </row>
    <row r="220" spans="1:10" x14ac:dyDescent="0.45">
      <c r="A220" s="83" t="s">
        <v>27</v>
      </c>
      <c r="B220" s="84"/>
      <c r="C220" s="119"/>
      <c r="D220" s="84"/>
      <c r="E220" s="84"/>
      <c r="F220" s="84"/>
      <c r="G220" s="84"/>
      <c r="H220" s="8">
        <f>SUM(H218:H219)</f>
        <v>0</v>
      </c>
      <c r="I220" s="51"/>
      <c r="J220" s="51"/>
    </row>
    <row r="221" spans="1:10" x14ac:dyDescent="0.45">
      <c r="A221" s="51"/>
      <c r="B221" s="51"/>
      <c r="C221" s="127"/>
      <c r="D221" s="51"/>
      <c r="E221" s="51"/>
      <c r="F221" s="51"/>
      <c r="G221" s="51"/>
      <c r="H221" s="51"/>
      <c r="I221" s="51"/>
      <c r="J221" s="51"/>
    </row>
    <row r="222" spans="1:10" x14ac:dyDescent="0.45">
      <c r="A222" s="62" t="s">
        <v>90</v>
      </c>
      <c r="B222" s="63"/>
      <c r="C222" s="105"/>
      <c r="D222" s="63"/>
      <c r="E222" s="63"/>
      <c r="F222" s="63"/>
      <c r="G222" s="63"/>
      <c r="H222" s="63"/>
      <c r="I222" s="51"/>
      <c r="J222" s="51"/>
    </row>
    <row r="223" spans="1:10" ht="39.4" x14ac:dyDescent="0.45">
      <c r="A223" s="151" t="s">
        <v>64</v>
      </c>
      <c r="B223" s="151" t="s">
        <v>58</v>
      </c>
      <c r="C223" s="151" t="s">
        <v>65</v>
      </c>
      <c r="D223" s="151" t="s">
        <v>55</v>
      </c>
      <c r="E223" s="151" t="s">
        <v>63</v>
      </c>
      <c r="F223" s="151" t="s">
        <v>43</v>
      </c>
      <c r="G223" s="151" t="s">
        <v>111</v>
      </c>
      <c r="H223" s="151" t="s">
        <v>7</v>
      </c>
      <c r="I223" s="51"/>
      <c r="J223" s="51"/>
    </row>
    <row r="224" spans="1:10" ht="89.25" x14ac:dyDescent="0.45">
      <c r="A224" s="140">
        <v>2</v>
      </c>
      <c r="B224" s="140" t="s">
        <v>100</v>
      </c>
      <c r="C224" s="140" t="s">
        <v>4</v>
      </c>
      <c r="D224" s="140" t="s">
        <v>39</v>
      </c>
      <c r="E224" s="140">
        <v>48</v>
      </c>
      <c r="F224" s="140" t="s">
        <v>44</v>
      </c>
      <c r="G224" s="144" t="s">
        <v>51</v>
      </c>
      <c r="H224" s="142" t="s">
        <v>61</v>
      </c>
      <c r="I224" s="51"/>
      <c r="J224" s="51"/>
    </row>
    <row r="225" spans="1:10" x14ac:dyDescent="0.45">
      <c r="A225" s="64" t="s">
        <v>118</v>
      </c>
      <c r="B225" s="63"/>
      <c r="C225" s="105"/>
      <c r="D225" s="63"/>
      <c r="E225" s="63"/>
      <c r="F225" s="63"/>
      <c r="G225" s="63"/>
      <c r="H225" s="63"/>
      <c r="I225" s="51"/>
      <c r="J225" s="51"/>
    </row>
    <row r="226" spans="1:10" x14ac:dyDescent="0.45">
      <c r="A226" s="111" t="s">
        <v>210</v>
      </c>
      <c r="B226" s="111" t="s">
        <v>211</v>
      </c>
      <c r="C226" s="116">
        <f t="shared" ref="C226:C230" si="64">D226*E226</f>
        <v>11759</v>
      </c>
      <c r="D226" s="111">
        <v>1</v>
      </c>
      <c r="E226" s="116">
        <v>11759</v>
      </c>
      <c r="F226" s="114">
        <v>0.76</v>
      </c>
      <c r="G226" s="66">
        <f t="shared" ref="G226" si="65">E226*(1-F226)</f>
        <v>2822.16</v>
      </c>
      <c r="H226" s="66">
        <f>D226*G226</f>
        <v>2822.16</v>
      </c>
      <c r="I226" s="2"/>
      <c r="J226" s="60" t="s">
        <v>212</v>
      </c>
    </row>
    <row r="227" spans="1:10" x14ac:dyDescent="0.45">
      <c r="A227" s="111" t="s">
        <v>125</v>
      </c>
      <c r="B227" s="111" t="s">
        <v>213</v>
      </c>
      <c r="C227" s="116">
        <f t="shared" si="64"/>
        <v>1378</v>
      </c>
      <c r="D227" s="111">
        <v>2</v>
      </c>
      <c r="E227" s="116">
        <v>689</v>
      </c>
      <c r="F227" s="114">
        <v>0.76</v>
      </c>
      <c r="G227" s="66">
        <f t="shared" ref="G227:G230" si="66">E227*(1-F227)</f>
        <v>165.35999999999999</v>
      </c>
      <c r="H227" s="66">
        <f t="shared" ref="H227:H230" si="67">D227*G227</f>
        <v>330.71999999999997</v>
      </c>
      <c r="I227" s="2"/>
      <c r="J227" s="2" t="s">
        <v>126</v>
      </c>
    </row>
    <row r="228" spans="1:10" x14ac:dyDescent="0.45">
      <c r="A228" s="111" t="s">
        <v>214</v>
      </c>
      <c r="B228" s="111" t="s">
        <v>135</v>
      </c>
      <c r="C228" s="116">
        <f t="shared" si="64"/>
        <v>0</v>
      </c>
      <c r="D228" s="111">
        <v>2</v>
      </c>
      <c r="E228" s="116">
        <v>0</v>
      </c>
      <c r="F228" s="114"/>
      <c r="G228" s="66">
        <f t="shared" si="66"/>
        <v>0</v>
      </c>
      <c r="H228" s="66">
        <f t="shared" si="67"/>
        <v>0</v>
      </c>
      <c r="I228" s="2"/>
      <c r="J228" s="2" t="s">
        <v>128</v>
      </c>
    </row>
    <row r="229" spans="1:10" x14ac:dyDescent="0.45">
      <c r="A229" s="111" t="s">
        <v>137</v>
      </c>
      <c r="B229" s="111" t="s">
        <v>138</v>
      </c>
      <c r="C229" s="116">
        <f t="shared" si="64"/>
        <v>17116</v>
      </c>
      <c r="D229" s="111">
        <v>4</v>
      </c>
      <c r="E229" s="116">
        <v>4279</v>
      </c>
      <c r="F229" s="114">
        <v>0.78</v>
      </c>
      <c r="G229" s="66">
        <f t="shared" si="66"/>
        <v>941.37999999999988</v>
      </c>
      <c r="H229" s="66">
        <f t="shared" si="67"/>
        <v>3765.5199999999995</v>
      </c>
      <c r="I229" s="2"/>
      <c r="J229" s="60" t="s">
        <v>103</v>
      </c>
    </row>
    <row r="230" spans="1:10" x14ac:dyDescent="0.45">
      <c r="A230" s="111" t="s">
        <v>274</v>
      </c>
      <c r="B230" s="111" t="s">
        <v>275</v>
      </c>
      <c r="C230" s="116">
        <f t="shared" si="64"/>
        <v>4910</v>
      </c>
      <c r="D230" s="111">
        <v>1</v>
      </c>
      <c r="E230" s="116">
        <v>4910</v>
      </c>
      <c r="F230" s="114">
        <v>0.72</v>
      </c>
      <c r="G230" s="66">
        <f t="shared" si="66"/>
        <v>1374.8000000000002</v>
      </c>
      <c r="H230" s="66">
        <f t="shared" si="67"/>
        <v>1374.8000000000002</v>
      </c>
      <c r="I230" s="2"/>
      <c r="J230" s="60" t="s">
        <v>130</v>
      </c>
    </row>
    <row r="231" spans="1:10" x14ac:dyDescent="0.45">
      <c r="A231" s="83" t="s">
        <v>27</v>
      </c>
      <c r="B231" s="84"/>
      <c r="C231" s="8">
        <f>SUM(C226:C230)</f>
        <v>35163</v>
      </c>
      <c r="D231" s="84"/>
      <c r="E231" s="84"/>
      <c r="F231" s="84"/>
      <c r="G231" s="84"/>
      <c r="H231" s="8">
        <f>SUM(H226:H230)</f>
        <v>8293.2000000000007</v>
      </c>
      <c r="I231" s="51"/>
      <c r="J231" s="51"/>
    </row>
    <row r="232" spans="1:10" x14ac:dyDescent="0.45">
      <c r="A232" s="64" t="s">
        <v>119</v>
      </c>
      <c r="B232" s="63"/>
      <c r="C232" s="105"/>
      <c r="D232" s="104" t="s">
        <v>271</v>
      </c>
      <c r="E232" s="105">
        <f>C231-H231</f>
        <v>26869.8</v>
      </c>
      <c r="F232" s="106">
        <f>E232/C231</f>
        <v>0.76414981656855219</v>
      </c>
      <c r="G232" s="63"/>
      <c r="H232" s="63"/>
      <c r="I232" s="51"/>
      <c r="J232" s="51"/>
    </row>
    <row r="233" spans="1:10" x14ac:dyDescent="0.45">
      <c r="A233" s="65"/>
      <c r="B233" s="65"/>
      <c r="C233" s="78"/>
      <c r="D233" s="65"/>
      <c r="E233" s="66"/>
      <c r="F233" s="67"/>
      <c r="G233" s="66"/>
      <c r="H233" s="66"/>
      <c r="I233" s="51"/>
      <c r="J233" s="51"/>
    </row>
    <row r="234" spans="1:10" x14ac:dyDescent="0.45">
      <c r="A234" s="65"/>
      <c r="B234" s="65"/>
      <c r="C234" s="66"/>
      <c r="D234" s="65"/>
      <c r="E234" s="66"/>
      <c r="F234" s="67"/>
      <c r="G234" s="66"/>
      <c r="H234" s="66"/>
      <c r="I234" s="51"/>
      <c r="J234" s="51"/>
    </row>
    <row r="235" spans="1:10" x14ac:dyDescent="0.45">
      <c r="A235" s="83" t="s">
        <v>27</v>
      </c>
      <c r="B235" s="84"/>
      <c r="C235" s="119"/>
      <c r="D235" s="84"/>
      <c r="E235" s="84"/>
      <c r="F235" s="84"/>
      <c r="G235" s="84"/>
      <c r="H235" s="8">
        <f>SUM(H233:H234)</f>
        <v>0</v>
      </c>
      <c r="I235" s="51"/>
      <c r="J235" s="51"/>
    </row>
    <row r="236" spans="1:10" x14ac:dyDescent="0.45">
      <c r="A236" s="51"/>
      <c r="B236" s="51"/>
      <c r="C236" s="127"/>
      <c r="D236" s="51"/>
      <c r="E236" s="51"/>
      <c r="F236" s="51"/>
      <c r="G236" s="51"/>
      <c r="H236" s="51"/>
      <c r="I236" s="51"/>
      <c r="J236" s="51"/>
    </row>
    <row r="237" spans="1:10" x14ac:dyDescent="0.45">
      <c r="A237" s="62" t="s">
        <v>91</v>
      </c>
      <c r="B237" s="63"/>
      <c r="C237" s="105"/>
      <c r="D237" s="63"/>
      <c r="E237" s="63"/>
      <c r="F237" s="63"/>
      <c r="G237" s="63"/>
      <c r="H237" s="63"/>
      <c r="I237" s="51"/>
      <c r="J237" s="51"/>
    </row>
    <row r="238" spans="1:10" ht="39.4" x14ac:dyDescent="0.45">
      <c r="A238" s="151" t="s">
        <v>64</v>
      </c>
      <c r="B238" s="151" t="s">
        <v>58</v>
      </c>
      <c r="C238" s="151" t="s">
        <v>65</v>
      </c>
      <c r="D238" s="151" t="s">
        <v>55</v>
      </c>
      <c r="E238" s="151" t="s">
        <v>63</v>
      </c>
      <c r="F238" s="151" t="s">
        <v>43</v>
      </c>
      <c r="G238" s="151" t="s">
        <v>111</v>
      </c>
      <c r="H238" s="151" t="s">
        <v>7</v>
      </c>
      <c r="I238" s="51"/>
      <c r="J238" s="51"/>
    </row>
    <row r="239" spans="1:10" ht="51" x14ac:dyDescent="0.45">
      <c r="A239" s="136">
        <v>2</v>
      </c>
      <c r="B239" s="136" t="s">
        <v>100</v>
      </c>
      <c r="C239" s="136" t="s">
        <v>39</v>
      </c>
      <c r="D239" s="136" t="s">
        <v>100</v>
      </c>
      <c r="E239" s="136">
        <v>24</v>
      </c>
      <c r="F239" s="136" t="s">
        <v>45</v>
      </c>
      <c r="G239" s="147" t="s">
        <v>51</v>
      </c>
      <c r="H239" s="142" t="s">
        <v>62</v>
      </c>
      <c r="I239" s="51"/>
      <c r="J239" s="51"/>
    </row>
    <row r="240" spans="1:10" x14ac:dyDescent="0.45">
      <c r="A240" s="64" t="s">
        <v>118</v>
      </c>
      <c r="B240" s="63"/>
      <c r="C240" s="105"/>
      <c r="D240" s="63"/>
      <c r="E240" s="63"/>
      <c r="F240" s="63"/>
      <c r="G240" s="63"/>
      <c r="H240" s="63"/>
      <c r="I240" s="51"/>
      <c r="J240" s="51"/>
    </row>
    <row r="241" spans="1:10" x14ac:dyDescent="0.45">
      <c r="A241" s="111" t="s">
        <v>199</v>
      </c>
      <c r="B241" s="111" t="s">
        <v>200</v>
      </c>
      <c r="C241" s="116">
        <f t="shared" ref="C241:C244" si="68">D241*E241</f>
        <v>37445</v>
      </c>
      <c r="D241" s="111">
        <v>1</v>
      </c>
      <c r="E241" s="116">
        <v>37445</v>
      </c>
      <c r="F241" s="114">
        <v>0.73</v>
      </c>
      <c r="G241" s="66">
        <f t="shared" ref="G241" si="69">E241*(1-F241)</f>
        <v>10110.150000000001</v>
      </c>
      <c r="H241" s="66">
        <f t="shared" ref="H241" si="70">D241*G241</f>
        <v>10110.150000000001</v>
      </c>
      <c r="I241" s="2"/>
      <c r="J241" s="60" t="s">
        <v>215</v>
      </c>
    </row>
    <row r="242" spans="1:10" x14ac:dyDescent="0.45">
      <c r="A242" s="111" t="s">
        <v>201</v>
      </c>
      <c r="B242" s="111" t="s">
        <v>135</v>
      </c>
      <c r="C242" s="116">
        <f t="shared" si="68"/>
        <v>0</v>
      </c>
      <c r="D242" s="111">
        <v>1</v>
      </c>
      <c r="E242" s="116">
        <v>0</v>
      </c>
      <c r="F242" s="114"/>
      <c r="G242" s="66">
        <f t="shared" ref="G242:G244" si="71">E242*(1-F242)</f>
        <v>0</v>
      </c>
      <c r="H242" s="66">
        <f t="shared" ref="H242:H244" si="72">D242*G242</f>
        <v>0</v>
      </c>
      <c r="I242" s="2"/>
      <c r="J242" s="2" t="s">
        <v>128</v>
      </c>
    </row>
    <row r="243" spans="1:10" x14ac:dyDescent="0.45">
      <c r="A243" s="111" t="s">
        <v>137</v>
      </c>
      <c r="B243" s="111" t="s">
        <v>138</v>
      </c>
      <c r="C243" s="116">
        <f t="shared" si="68"/>
        <v>17116</v>
      </c>
      <c r="D243" s="111">
        <v>4</v>
      </c>
      <c r="E243" s="116">
        <v>4279</v>
      </c>
      <c r="F243" s="114">
        <v>0.78</v>
      </c>
      <c r="G243" s="66">
        <f t="shared" si="71"/>
        <v>941.37999999999988</v>
      </c>
      <c r="H243" s="66">
        <f t="shared" si="72"/>
        <v>3765.5199999999995</v>
      </c>
      <c r="I243" s="2"/>
      <c r="J243" s="60" t="s">
        <v>216</v>
      </c>
    </row>
    <row r="244" spans="1:10" x14ac:dyDescent="0.45">
      <c r="A244" s="111" t="s">
        <v>195</v>
      </c>
      <c r="B244" s="111" t="s">
        <v>217</v>
      </c>
      <c r="C244" s="116">
        <f t="shared" si="68"/>
        <v>9900</v>
      </c>
      <c r="D244" s="111">
        <v>1</v>
      </c>
      <c r="E244" s="116">
        <v>9900</v>
      </c>
      <c r="F244" s="114">
        <v>0.57999999999999996</v>
      </c>
      <c r="G244" s="66">
        <f t="shared" si="71"/>
        <v>4158</v>
      </c>
      <c r="H244" s="66">
        <f t="shared" si="72"/>
        <v>4158</v>
      </c>
      <c r="I244" s="2"/>
      <c r="J244" s="60" t="s">
        <v>218</v>
      </c>
    </row>
    <row r="245" spans="1:10" x14ac:dyDescent="0.45">
      <c r="A245" s="83" t="s">
        <v>27</v>
      </c>
      <c r="B245" s="84"/>
      <c r="C245" s="8">
        <f>SUM(C241:C244)</f>
        <v>64461</v>
      </c>
      <c r="D245" s="84"/>
      <c r="E245" s="84"/>
      <c r="F245" s="84"/>
      <c r="G245" s="84"/>
      <c r="H245" s="8">
        <f>SUM(H241:H244)</f>
        <v>18033.670000000002</v>
      </c>
      <c r="I245" s="51"/>
      <c r="J245" s="51"/>
    </row>
    <row r="246" spans="1:10" x14ac:dyDescent="0.45">
      <c r="A246" s="64" t="s">
        <v>119</v>
      </c>
      <c r="B246" s="63"/>
      <c r="C246" s="105"/>
      <c r="D246" s="104" t="s">
        <v>271</v>
      </c>
      <c r="E246" s="105">
        <f>C245-H245</f>
        <v>46427.33</v>
      </c>
      <c r="F246" s="106">
        <f>E246/C245</f>
        <v>0.72023905927615151</v>
      </c>
      <c r="G246" s="63"/>
      <c r="H246" s="63"/>
      <c r="I246" s="51"/>
      <c r="J246" s="51"/>
    </row>
    <row r="247" spans="1:10" x14ac:dyDescent="0.45">
      <c r="A247" s="65"/>
      <c r="B247" s="65"/>
      <c r="C247" s="78"/>
      <c r="D247" s="65"/>
      <c r="E247" s="66"/>
      <c r="F247" s="67"/>
      <c r="G247" s="66"/>
      <c r="H247" s="66"/>
      <c r="I247" s="51"/>
      <c r="J247" s="51"/>
    </row>
    <row r="248" spans="1:10" x14ac:dyDescent="0.45">
      <c r="A248" s="65"/>
      <c r="B248" s="65"/>
      <c r="C248" s="66"/>
      <c r="D248" s="65"/>
      <c r="E248" s="66"/>
      <c r="F248" s="67"/>
      <c r="G248" s="66"/>
      <c r="H248" s="66"/>
      <c r="I248" s="51"/>
      <c r="J248" s="51"/>
    </row>
    <row r="249" spans="1:10" x14ac:dyDescent="0.45">
      <c r="A249" s="83" t="s">
        <v>27</v>
      </c>
      <c r="B249" s="84"/>
      <c r="C249" s="119"/>
      <c r="D249" s="84"/>
      <c r="E249" s="84"/>
      <c r="F249" s="84"/>
      <c r="G249" s="84"/>
      <c r="H249" s="8">
        <f>SUM(H247:H248)</f>
        <v>0</v>
      </c>
      <c r="I249" s="51"/>
      <c r="J249" s="51"/>
    </row>
    <row r="250" spans="1:10" x14ac:dyDescent="0.45">
      <c r="A250" s="51"/>
      <c r="B250" s="51"/>
      <c r="C250" s="127"/>
      <c r="D250" s="51"/>
      <c r="E250" s="51"/>
      <c r="F250" s="51"/>
      <c r="G250" s="51"/>
      <c r="H250" s="51"/>
      <c r="I250" s="51"/>
      <c r="J250" s="51"/>
    </row>
    <row r="251" spans="1:10" x14ac:dyDescent="0.45">
      <c r="A251" s="129"/>
      <c r="B251" s="129"/>
      <c r="C251" s="130"/>
      <c r="D251" s="129"/>
      <c r="E251" s="129"/>
      <c r="F251" s="129"/>
      <c r="G251" s="129"/>
      <c r="H251" s="129"/>
      <c r="I251" s="51"/>
      <c r="J251" s="51"/>
    </row>
    <row r="252" spans="1:10" x14ac:dyDescent="0.45">
      <c r="A252" s="51"/>
      <c r="B252" s="51"/>
      <c r="C252" s="127"/>
      <c r="D252" s="51"/>
      <c r="E252" s="51"/>
      <c r="F252" s="51"/>
      <c r="G252" s="51"/>
      <c r="H252" s="51"/>
      <c r="I252" s="51"/>
      <c r="J252" s="51"/>
    </row>
    <row r="253" spans="1:10" x14ac:dyDescent="0.45">
      <c r="A253" s="62" t="s">
        <v>104</v>
      </c>
      <c r="B253" s="63"/>
      <c r="C253" s="105"/>
      <c r="D253" s="63"/>
      <c r="E253" s="63"/>
      <c r="F253" s="63"/>
      <c r="G253" s="63"/>
      <c r="H253" s="63"/>
      <c r="I253" s="51"/>
      <c r="J253" s="51"/>
    </row>
    <row r="254" spans="1:10" x14ac:dyDescent="0.45">
      <c r="A254" s="64" t="s">
        <v>118</v>
      </c>
      <c r="B254" s="63"/>
      <c r="C254" s="105"/>
      <c r="D254" s="63"/>
      <c r="E254" s="63"/>
      <c r="F254" s="63"/>
      <c r="G254" s="63"/>
      <c r="H254" s="63"/>
      <c r="I254" s="51"/>
      <c r="J254" s="51"/>
    </row>
    <row r="255" spans="1:10" x14ac:dyDescent="0.45">
      <c r="A255" s="111" t="s">
        <v>219</v>
      </c>
      <c r="B255" s="115" t="s">
        <v>220</v>
      </c>
      <c r="C255" s="116">
        <f t="shared" ref="C255:C260" si="73">D255*E255</f>
        <v>32995</v>
      </c>
      <c r="D255" s="111">
        <v>1</v>
      </c>
      <c r="E255" s="116">
        <v>32995</v>
      </c>
      <c r="F255" s="114">
        <v>0.76</v>
      </c>
      <c r="G255" s="66">
        <f t="shared" ref="G255" si="74">E255*(1-F255)</f>
        <v>7918.7999999999993</v>
      </c>
      <c r="H255" s="66">
        <f t="shared" ref="H255" si="75">D255*G255</f>
        <v>7918.7999999999993</v>
      </c>
      <c r="I255" s="51"/>
      <c r="J255" s="51"/>
    </row>
    <row r="256" spans="1:10" x14ac:dyDescent="0.45">
      <c r="A256" s="111" t="s">
        <v>221</v>
      </c>
      <c r="B256" s="115" t="s">
        <v>222</v>
      </c>
      <c r="C256" s="116">
        <f t="shared" si="73"/>
        <v>655</v>
      </c>
      <c r="D256" s="111">
        <v>1</v>
      </c>
      <c r="E256" s="116">
        <v>655</v>
      </c>
      <c r="F256" s="114">
        <v>0.76</v>
      </c>
      <c r="G256" s="66">
        <f t="shared" ref="G256:G260" si="76">E256*(1-F256)</f>
        <v>157.19999999999999</v>
      </c>
      <c r="H256" s="66">
        <f t="shared" ref="H256:H260" si="77">D256*G256</f>
        <v>157.19999999999999</v>
      </c>
      <c r="I256" s="51"/>
      <c r="J256" s="51"/>
    </row>
    <row r="257" spans="1:10" x14ac:dyDescent="0.45">
      <c r="A257" s="111" t="s">
        <v>223</v>
      </c>
      <c r="B257" s="115" t="s">
        <v>224</v>
      </c>
      <c r="C257" s="116">
        <f t="shared" si="73"/>
        <v>14</v>
      </c>
      <c r="D257" s="111">
        <v>2</v>
      </c>
      <c r="E257" s="116">
        <v>7</v>
      </c>
      <c r="F257" s="114"/>
      <c r="G257" s="66">
        <f t="shared" si="76"/>
        <v>7</v>
      </c>
      <c r="H257" s="66">
        <f t="shared" si="77"/>
        <v>14</v>
      </c>
      <c r="I257" s="51"/>
      <c r="J257" s="51"/>
    </row>
    <row r="258" spans="1:10" x14ac:dyDescent="0.45">
      <c r="A258" s="111" t="s">
        <v>225</v>
      </c>
      <c r="B258" s="115" t="s">
        <v>226</v>
      </c>
      <c r="C258" s="116">
        <f t="shared" si="73"/>
        <v>505</v>
      </c>
      <c r="D258" s="111">
        <v>1</v>
      </c>
      <c r="E258" s="116">
        <v>505</v>
      </c>
      <c r="F258" s="114">
        <v>0.57999999999999996</v>
      </c>
      <c r="G258" s="66">
        <f t="shared" si="76"/>
        <v>212.10000000000002</v>
      </c>
      <c r="H258" s="66">
        <f t="shared" si="77"/>
        <v>212.10000000000002</v>
      </c>
      <c r="I258" s="51"/>
      <c r="J258" s="51"/>
    </row>
    <row r="259" spans="1:10" x14ac:dyDescent="0.45">
      <c r="A259" s="111" t="s">
        <v>129</v>
      </c>
      <c r="B259" s="115" t="s">
        <v>229</v>
      </c>
      <c r="C259" s="116">
        <f t="shared" si="73"/>
        <v>20796</v>
      </c>
      <c r="D259" s="111">
        <v>4</v>
      </c>
      <c r="E259" s="116">
        <v>5199</v>
      </c>
      <c r="F259" s="114">
        <v>0.76</v>
      </c>
      <c r="G259" s="66">
        <f t="shared" si="76"/>
        <v>1247.76</v>
      </c>
      <c r="H259" s="66">
        <f t="shared" si="77"/>
        <v>4991.04</v>
      </c>
      <c r="I259" s="51"/>
      <c r="J259" s="51"/>
    </row>
    <row r="260" spans="1:10" ht="27.75" x14ac:dyDescent="0.45">
      <c r="A260" s="110" t="s">
        <v>227</v>
      </c>
      <c r="B260" s="115" t="s">
        <v>228</v>
      </c>
      <c r="C260" s="116">
        <f t="shared" si="73"/>
        <v>3262</v>
      </c>
      <c r="D260" s="111">
        <v>1</v>
      </c>
      <c r="E260" s="116">
        <v>3262</v>
      </c>
      <c r="F260" s="114">
        <v>0.13</v>
      </c>
      <c r="G260" s="66">
        <f t="shared" si="76"/>
        <v>2837.94</v>
      </c>
      <c r="H260" s="66">
        <f t="shared" si="77"/>
        <v>2837.94</v>
      </c>
      <c r="I260" s="51"/>
      <c r="J260" s="51"/>
    </row>
    <row r="261" spans="1:10" x14ac:dyDescent="0.45">
      <c r="A261" s="83" t="s">
        <v>27</v>
      </c>
      <c r="B261" s="84"/>
      <c r="C261" s="8">
        <f>SUM(C255:C260)</f>
        <v>58227</v>
      </c>
      <c r="D261" s="84"/>
      <c r="E261" s="84"/>
      <c r="F261" s="84"/>
      <c r="G261" s="84"/>
      <c r="H261" s="8">
        <f>SUM(H255:H260)</f>
        <v>16131.08</v>
      </c>
      <c r="I261" s="51"/>
      <c r="J261" s="51"/>
    </row>
    <row r="262" spans="1:10" x14ac:dyDescent="0.45">
      <c r="A262" s="64" t="s">
        <v>119</v>
      </c>
      <c r="B262" s="63"/>
      <c r="C262" s="105"/>
      <c r="D262" s="104" t="s">
        <v>271</v>
      </c>
      <c r="E262" s="105">
        <f>C261-H261</f>
        <v>42095.92</v>
      </c>
      <c r="F262" s="106">
        <f>E262/C261</f>
        <v>0.72296219966682118</v>
      </c>
      <c r="G262" s="63"/>
      <c r="H262" s="63"/>
      <c r="I262" s="51"/>
      <c r="J262" s="51"/>
    </row>
    <row r="263" spans="1:10" x14ac:dyDescent="0.45">
      <c r="A263" s="65"/>
      <c r="B263" s="65"/>
      <c r="C263" s="78"/>
      <c r="D263" s="65"/>
      <c r="E263" s="66"/>
      <c r="F263" s="67"/>
      <c r="G263" s="66"/>
      <c r="H263" s="66"/>
      <c r="I263" s="51"/>
      <c r="J263" s="51"/>
    </row>
    <row r="264" spans="1:10" x14ac:dyDescent="0.45">
      <c r="A264" s="65"/>
      <c r="B264" s="65"/>
      <c r="C264" s="66"/>
      <c r="D264" s="65"/>
      <c r="E264" s="66"/>
      <c r="F264" s="67"/>
      <c r="G264" s="66"/>
      <c r="H264" s="66"/>
      <c r="I264" s="51"/>
      <c r="J264" s="51"/>
    </row>
    <row r="265" spans="1:10" x14ac:dyDescent="0.45">
      <c r="A265" s="83" t="s">
        <v>27</v>
      </c>
      <c r="B265" s="84"/>
      <c r="C265" s="119"/>
      <c r="D265" s="84"/>
      <c r="E265" s="84"/>
      <c r="F265" s="84"/>
      <c r="G265" s="84"/>
      <c r="H265" s="8">
        <f>SUM(H263:H264)</f>
        <v>0</v>
      </c>
      <c r="I265" s="51"/>
      <c r="J265" s="51"/>
    </row>
    <row r="266" spans="1:10" x14ac:dyDescent="0.45">
      <c r="A266" s="51"/>
      <c r="B266" s="51"/>
      <c r="C266" s="127"/>
      <c r="D266" s="51"/>
      <c r="E266" s="51"/>
      <c r="F266" s="51"/>
      <c r="G266" s="51"/>
      <c r="H266" s="51"/>
      <c r="I266" s="51"/>
      <c r="J266" s="51"/>
    </row>
    <row r="267" spans="1:10" x14ac:dyDescent="0.45">
      <c r="A267" s="62" t="s">
        <v>305</v>
      </c>
      <c r="B267" s="63"/>
      <c r="C267" s="63"/>
      <c r="D267" s="63"/>
      <c r="E267" s="63"/>
      <c r="F267" s="63"/>
      <c r="G267" s="63"/>
      <c r="H267" s="63"/>
      <c r="I267" s="51"/>
      <c r="J267" s="51"/>
    </row>
    <row r="268" spans="1:10" x14ac:dyDescent="0.45">
      <c r="A268" s="64" t="s">
        <v>118</v>
      </c>
      <c r="B268" s="63"/>
      <c r="C268" s="63"/>
      <c r="D268" s="63"/>
      <c r="E268" s="63"/>
      <c r="F268" s="63"/>
      <c r="G268" s="63"/>
      <c r="H268" s="63"/>
      <c r="I268" s="51"/>
      <c r="J268" s="51"/>
    </row>
    <row r="269" spans="1:10" x14ac:dyDescent="0.45">
      <c r="A269" s="111" t="s">
        <v>199</v>
      </c>
      <c r="B269" s="111" t="s">
        <v>200</v>
      </c>
      <c r="C269" s="116">
        <f t="shared" ref="C269:C271" si="78">D269*E269</f>
        <v>37445</v>
      </c>
      <c r="D269" s="111">
        <v>1</v>
      </c>
      <c r="E269" s="116">
        <v>37445</v>
      </c>
      <c r="F269" s="114">
        <v>0.73</v>
      </c>
      <c r="G269" s="66">
        <f t="shared" ref="G269" si="79">E269*(1-SUM(F269))</f>
        <v>10110.150000000001</v>
      </c>
      <c r="H269" s="66">
        <f t="shared" ref="H269" si="80">D269*G269</f>
        <v>10110.150000000001</v>
      </c>
      <c r="I269" s="51"/>
      <c r="J269" s="51"/>
    </row>
    <row r="270" spans="1:10" x14ac:dyDescent="0.45">
      <c r="A270" s="111" t="s">
        <v>201</v>
      </c>
      <c r="B270" s="111" t="s">
        <v>135</v>
      </c>
      <c r="C270" s="116">
        <f t="shared" si="78"/>
        <v>0</v>
      </c>
      <c r="D270" s="111">
        <v>1</v>
      </c>
      <c r="E270" s="116">
        <v>0</v>
      </c>
      <c r="F270" s="114"/>
      <c r="G270" s="66">
        <f t="shared" ref="G270:G274" si="81">E270*(1-SUM(F270))</f>
        <v>0</v>
      </c>
      <c r="H270" s="66">
        <f t="shared" ref="H270:H274" si="82">D270*G270</f>
        <v>0</v>
      </c>
      <c r="I270" s="51"/>
      <c r="J270" s="51"/>
    </row>
    <row r="271" spans="1:10" x14ac:dyDescent="0.45">
      <c r="A271" s="132" t="s">
        <v>193</v>
      </c>
      <c r="B271" s="111" t="s">
        <v>194</v>
      </c>
      <c r="C271" s="116">
        <f t="shared" si="78"/>
        <v>10076</v>
      </c>
      <c r="D271" s="111">
        <v>4</v>
      </c>
      <c r="E271" s="116">
        <v>2519</v>
      </c>
      <c r="F271" s="114">
        <v>0.78</v>
      </c>
      <c r="G271" s="66">
        <f t="shared" si="81"/>
        <v>554.17999999999995</v>
      </c>
      <c r="H271" s="66">
        <f t="shared" si="82"/>
        <v>2216.7199999999998</v>
      </c>
      <c r="I271" s="51"/>
      <c r="J271" s="51"/>
    </row>
    <row r="272" spans="1:10" x14ac:dyDescent="0.45">
      <c r="A272" s="111" t="s">
        <v>195</v>
      </c>
      <c r="B272" s="111" t="s">
        <v>196</v>
      </c>
      <c r="C272" s="116">
        <f t="shared" ref="C272:C273" si="83">D272*E272</f>
        <v>9900</v>
      </c>
      <c r="D272" s="111">
        <v>1</v>
      </c>
      <c r="E272" s="116">
        <v>9900</v>
      </c>
      <c r="F272" s="114">
        <v>0.57999999999999996</v>
      </c>
      <c r="G272" s="66">
        <f t="shared" si="81"/>
        <v>4158</v>
      </c>
      <c r="H272" s="66">
        <f t="shared" si="82"/>
        <v>4158</v>
      </c>
      <c r="I272" s="51"/>
      <c r="J272" s="51"/>
    </row>
    <row r="273" spans="1:10" x14ac:dyDescent="0.45">
      <c r="A273" s="134" t="s">
        <v>202</v>
      </c>
      <c r="B273" s="111" t="s">
        <v>203</v>
      </c>
      <c r="C273" s="116">
        <f t="shared" si="83"/>
        <v>2215</v>
      </c>
      <c r="D273" s="120">
        <v>1</v>
      </c>
      <c r="E273" s="133">
        <v>2215</v>
      </c>
      <c r="F273" s="114">
        <v>0.13</v>
      </c>
      <c r="G273" s="66">
        <f t="shared" si="81"/>
        <v>1927.05</v>
      </c>
      <c r="H273" s="66">
        <f t="shared" si="82"/>
        <v>1927.05</v>
      </c>
      <c r="I273" s="51"/>
      <c r="J273" s="51"/>
    </row>
    <row r="274" spans="1:10" x14ac:dyDescent="0.45">
      <c r="A274" s="111"/>
      <c r="B274" s="132"/>
      <c r="C274" s="116"/>
      <c r="D274" s="111"/>
      <c r="E274" s="116"/>
      <c r="F274" s="114"/>
      <c r="G274" s="66">
        <f t="shared" si="81"/>
        <v>0</v>
      </c>
      <c r="H274" s="66">
        <f t="shared" si="82"/>
        <v>0</v>
      </c>
      <c r="I274" s="51"/>
      <c r="J274" s="51"/>
    </row>
    <row r="275" spans="1:10" x14ac:dyDescent="0.45">
      <c r="A275" s="83" t="s">
        <v>27</v>
      </c>
      <c r="B275" s="84"/>
      <c r="C275" s="8">
        <f>SUM(C269:C274)</f>
        <v>59636</v>
      </c>
      <c r="D275" s="84"/>
      <c r="E275" s="84"/>
      <c r="F275" s="84"/>
      <c r="G275" s="84"/>
      <c r="H275" s="8">
        <f>SUM(H269:H274)</f>
        <v>18411.920000000002</v>
      </c>
      <c r="I275" s="51"/>
      <c r="J275" s="51"/>
    </row>
    <row r="276" spans="1:10" x14ac:dyDescent="0.45">
      <c r="A276" s="64" t="s">
        <v>119</v>
      </c>
      <c r="B276" s="63"/>
      <c r="C276" s="63"/>
      <c r="D276" s="104" t="s">
        <v>271</v>
      </c>
      <c r="E276" s="105">
        <f>C275-H275</f>
        <v>41224.080000000002</v>
      </c>
      <c r="F276" s="106">
        <f>E276/C275</f>
        <v>0.69126165403447581</v>
      </c>
      <c r="G276" s="63"/>
      <c r="H276" s="63"/>
      <c r="I276" s="51"/>
      <c r="J276" s="51"/>
    </row>
    <row r="277" spans="1:10" x14ac:dyDescent="0.45">
      <c r="A277" s="65"/>
      <c r="B277" s="65"/>
      <c r="C277" s="68"/>
      <c r="D277" s="65"/>
      <c r="E277" s="66"/>
      <c r="F277" s="67"/>
      <c r="G277" s="66"/>
      <c r="H277" s="66"/>
      <c r="I277" s="51"/>
      <c r="J277" s="51"/>
    </row>
    <row r="278" spans="1:10" x14ac:dyDescent="0.45">
      <c r="A278" s="65"/>
      <c r="B278" s="65"/>
      <c r="C278" s="65"/>
      <c r="D278" s="65"/>
      <c r="E278" s="66"/>
      <c r="F278" s="67"/>
      <c r="G278" s="66"/>
      <c r="H278" s="66"/>
      <c r="I278" s="51"/>
      <c r="J278" s="51"/>
    </row>
    <row r="279" spans="1:10" x14ac:dyDescent="0.45">
      <c r="A279" s="83" t="s">
        <v>27</v>
      </c>
      <c r="B279" s="84"/>
      <c r="C279" s="84"/>
      <c r="D279" s="84"/>
      <c r="E279" s="84"/>
      <c r="F279" s="84"/>
      <c r="G279" s="84"/>
      <c r="H279" s="8">
        <f>SUM(H277:H278)</f>
        <v>0</v>
      </c>
      <c r="I279" s="51"/>
      <c r="J279" s="51"/>
    </row>
    <row r="280" spans="1:10" x14ac:dyDescent="0.45">
      <c r="A280" s="51"/>
      <c r="B280" s="51"/>
      <c r="C280" s="127"/>
      <c r="D280" s="51"/>
      <c r="E280" s="51"/>
      <c r="F280" s="51"/>
      <c r="G280" s="51"/>
      <c r="H280" s="51"/>
      <c r="I280" s="51"/>
      <c r="J280" s="51"/>
    </row>
    <row r="281" spans="1:10" x14ac:dyDescent="0.45">
      <c r="A281" s="62" t="s">
        <v>105</v>
      </c>
      <c r="B281" s="63"/>
      <c r="C281" s="105"/>
      <c r="D281" s="63"/>
      <c r="E281" s="63"/>
      <c r="F281" s="63"/>
      <c r="G281" s="63"/>
      <c r="H281" s="63"/>
      <c r="I281" s="51"/>
      <c r="J281" s="51"/>
    </row>
    <row r="282" spans="1:10" x14ac:dyDescent="0.45">
      <c r="A282" s="64" t="s">
        <v>118</v>
      </c>
      <c r="B282" s="63"/>
      <c r="C282" s="105"/>
      <c r="D282" s="63"/>
      <c r="E282" s="63"/>
      <c r="F282" s="63"/>
      <c r="G282" s="63"/>
      <c r="H282" s="63"/>
      <c r="I282" s="51"/>
      <c r="J282" s="51"/>
    </row>
    <row r="283" spans="1:10" x14ac:dyDescent="0.45">
      <c r="A283" s="111" t="s">
        <v>199</v>
      </c>
      <c r="B283" s="111" t="s">
        <v>200</v>
      </c>
      <c r="C283" s="116">
        <f t="shared" ref="C283:C287" si="84">D283*E283</f>
        <v>37445</v>
      </c>
      <c r="D283" s="111">
        <v>1</v>
      </c>
      <c r="E283" s="116">
        <v>37445</v>
      </c>
      <c r="F283" s="126">
        <v>0.73</v>
      </c>
      <c r="G283" s="66">
        <f t="shared" ref="G283" si="85">E283*(1-F283)</f>
        <v>10110.150000000001</v>
      </c>
      <c r="H283" s="66">
        <f t="shared" ref="H283" si="86">D283*G283</f>
        <v>10110.150000000001</v>
      </c>
      <c r="I283" s="51"/>
      <c r="J283" s="51"/>
    </row>
    <row r="284" spans="1:10" x14ac:dyDescent="0.45">
      <c r="A284" s="111" t="s">
        <v>201</v>
      </c>
      <c r="B284" s="111" t="s">
        <v>135</v>
      </c>
      <c r="C284" s="116">
        <f t="shared" si="84"/>
        <v>0</v>
      </c>
      <c r="D284" s="111">
        <v>1</v>
      </c>
      <c r="E284" s="116">
        <v>0</v>
      </c>
      <c r="F284" s="126"/>
      <c r="G284" s="66">
        <f t="shared" ref="G284:G287" si="87">E284*(1-F284)</f>
        <v>0</v>
      </c>
      <c r="H284" s="66">
        <f t="shared" ref="H284:H287" si="88">D284*G284</f>
        <v>0</v>
      </c>
      <c r="I284" s="51"/>
      <c r="J284" s="51"/>
    </row>
    <row r="285" spans="1:10" x14ac:dyDescent="0.45">
      <c r="A285" s="111" t="s">
        <v>193</v>
      </c>
      <c r="B285" s="111" t="s">
        <v>293</v>
      </c>
      <c r="C285" s="116">
        <f t="shared" si="84"/>
        <v>10076</v>
      </c>
      <c r="D285" s="111">
        <v>4</v>
      </c>
      <c r="E285" s="116">
        <v>2519</v>
      </c>
      <c r="F285" s="122">
        <v>0.78</v>
      </c>
      <c r="G285" s="66">
        <f t="shared" si="87"/>
        <v>554.17999999999995</v>
      </c>
      <c r="H285" s="66">
        <f t="shared" si="88"/>
        <v>2216.7199999999998</v>
      </c>
      <c r="I285" s="51"/>
      <c r="J285" s="51"/>
    </row>
    <row r="286" spans="1:10" x14ac:dyDescent="0.45">
      <c r="A286" s="111" t="s">
        <v>195</v>
      </c>
      <c r="B286" s="111" t="s">
        <v>294</v>
      </c>
      <c r="C286" s="116">
        <f t="shared" si="84"/>
        <v>9900</v>
      </c>
      <c r="D286" s="111">
        <v>1</v>
      </c>
      <c r="E286" s="116">
        <v>9900</v>
      </c>
      <c r="F286" s="122">
        <v>0.57999999999999996</v>
      </c>
      <c r="G286" s="66">
        <f t="shared" si="87"/>
        <v>4158</v>
      </c>
      <c r="H286" s="66">
        <f t="shared" si="88"/>
        <v>4158</v>
      </c>
      <c r="I286" s="51"/>
      <c r="J286" s="51"/>
    </row>
    <row r="287" spans="1:10" x14ac:dyDescent="0.45">
      <c r="A287" s="111" t="s">
        <v>202</v>
      </c>
      <c r="B287" s="111" t="s">
        <v>203</v>
      </c>
      <c r="C287" s="116">
        <f t="shared" si="84"/>
        <v>2215</v>
      </c>
      <c r="D287" s="111">
        <v>1</v>
      </c>
      <c r="E287" s="116">
        <v>2215</v>
      </c>
      <c r="F287" s="126">
        <v>0.13</v>
      </c>
      <c r="G287" s="66">
        <f t="shared" si="87"/>
        <v>1927.05</v>
      </c>
      <c r="H287" s="66">
        <f t="shared" si="88"/>
        <v>1927.05</v>
      </c>
      <c r="I287" s="51"/>
      <c r="J287" s="51"/>
    </row>
    <row r="288" spans="1:10" x14ac:dyDescent="0.45">
      <c r="A288" s="83" t="s">
        <v>27</v>
      </c>
      <c r="B288" s="84"/>
      <c r="C288" s="8">
        <f>SUM(C283:C287)</f>
        <v>59636</v>
      </c>
      <c r="D288" s="84"/>
      <c r="E288" s="84"/>
      <c r="F288" s="84"/>
      <c r="G288" s="84"/>
      <c r="H288" s="8">
        <f>SUM(H283:H287)</f>
        <v>18411.920000000002</v>
      </c>
      <c r="I288" s="51"/>
      <c r="J288" s="51"/>
    </row>
    <row r="289" spans="1:10" x14ac:dyDescent="0.45">
      <c r="A289" s="64" t="s">
        <v>119</v>
      </c>
      <c r="B289" s="63"/>
      <c r="C289" s="105"/>
      <c r="D289" s="104" t="s">
        <v>271</v>
      </c>
      <c r="E289" s="105">
        <f>C288-H288</f>
        <v>41224.080000000002</v>
      </c>
      <c r="F289" s="106">
        <f>E289/C288</f>
        <v>0.69126165403447581</v>
      </c>
      <c r="G289" s="63"/>
      <c r="H289" s="63"/>
      <c r="I289" s="51"/>
      <c r="J289" s="51"/>
    </row>
    <row r="290" spans="1:10" x14ac:dyDescent="0.45">
      <c r="A290" s="65"/>
      <c r="B290" s="65"/>
      <c r="C290" s="78"/>
      <c r="D290" s="65"/>
      <c r="E290" s="66"/>
      <c r="F290" s="67"/>
      <c r="G290" s="66"/>
      <c r="H290" s="66"/>
      <c r="I290" s="51"/>
      <c r="J290" s="51"/>
    </row>
    <row r="291" spans="1:10" x14ac:dyDescent="0.45">
      <c r="A291" s="65"/>
      <c r="B291" s="65"/>
      <c r="C291" s="66"/>
      <c r="D291" s="65"/>
      <c r="E291" s="66"/>
      <c r="F291" s="67"/>
      <c r="G291" s="66"/>
      <c r="H291" s="66"/>
      <c r="I291" s="51"/>
      <c r="J291" s="51"/>
    </row>
    <row r="292" spans="1:10" x14ac:dyDescent="0.45">
      <c r="A292" s="83" t="s">
        <v>27</v>
      </c>
      <c r="B292" s="84"/>
      <c r="C292" s="119"/>
      <c r="D292" s="84"/>
      <c r="E292" s="84"/>
      <c r="F292" s="84"/>
      <c r="G292" s="84"/>
      <c r="H292" s="8">
        <f>SUM(H290:H291)</f>
        <v>0</v>
      </c>
      <c r="I292" s="51"/>
      <c r="J292" s="51"/>
    </row>
    <row r="293" spans="1:10" x14ac:dyDescent="0.45">
      <c r="A293" s="51"/>
      <c r="B293" s="51"/>
      <c r="C293" s="127"/>
      <c r="D293" s="51"/>
      <c r="E293" s="51"/>
      <c r="F293" s="51"/>
      <c r="G293" s="51"/>
      <c r="H293" s="51"/>
      <c r="I293" s="51"/>
      <c r="J293" s="51"/>
    </row>
    <row r="294" spans="1:10" x14ac:dyDescent="0.45">
      <c r="A294" s="62" t="s">
        <v>107</v>
      </c>
      <c r="B294" s="63"/>
      <c r="C294" s="105"/>
      <c r="D294" s="63"/>
      <c r="E294" s="63"/>
      <c r="F294" s="63"/>
      <c r="G294" s="63"/>
      <c r="H294" s="63"/>
      <c r="I294" s="51"/>
      <c r="J294" s="51"/>
    </row>
    <row r="295" spans="1:10" x14ac:dyDescent="0.45">
      <c r="A295" s="64" t="s">
        <v>118</v>
      </c>
      <c r="B295" s="63"/>
      <c r="C295" s="105"/>
      <c r="D295" s="63"/>
      <c r="E295" s="63"/>
      <c r="F295" s="63"/>
      <c r="G295" s="63"/>
      <c r="H295" s="63"/>
      <c r="I295" s="51"/>
      <c r="J295" s="51"/>
    </row>
    <row r="296" spans="1:10" x14ac:dyDescent="0.45">
      <c r="A296" s="68"/>
      <c r="B296" s="80"/>
      <c r="C296" s="78"/>
      <c r="D296" s="68"/>
      <c r="E296" s="81"/>
      <c r="F296" s="69"/>
      <c r="G296" s="81"/>
      <c r="H296" s="78"/>
      <c r="I296" s="51" t="s">
        <v>239</v>
      </c>
      <c r="J296" s="51"/>
    </row>
    <row r="297" spans="1:10" x14ac:dyDescent="0.45">
      <c r="A297" s="80"/>
      <c r="B297" s="80"/>
      <c r="C297" s="78"/>
      <c r="D297" s="68"/>
      <c r="E297" s="82"/>
      <c r="F297" s="69"/>
      <c r="G297" s="81"/>
      <c r="H297" s="78"/>
      <c r="I297" s="51"/>
      <c r="J297" s="51"/>
    </row>
    <row r="298" spans="1:10" x14ac:dyDescent="0.45">
      <c r="A298" s="68"/>
      <c r="B298" s="68"/>
      <c r="C298" s="66"/>
      <c r="D298" s="65"/>
      <c r="E298" s="66"/>
      <c r="F298" s="67"/>
      <c r="G298" s="81"/>
      <c r="H298" s="66"/>
      <c r="I298" s="51"/>
      <c r="J298" s="51"/>
    </row>
    <row r="299" spans="1:10" x14ac:dyDescent="0.45">
      <c r="A299" s="65"/>
      <c r="B299" s="65"/>
      <c r="C299" s="66"/>
      <c r="D299" s="65"/>
      <c r="E299" s="66"/>
      <c r="F299" s="67"/>
      <c r="G299" s="66"/>
      <c r="H299" s="66"/>
      <c r="I299" s="51"/>
      <c r="J299" s="51"/>
    </row>
    <row r="300" spans="1:10" x14ac:dyDescent="0.45">
      <c r="A300" s="83" t="s">
        <v>27</v>
      </c>
      <c r="B300" s="84"/>
      <c r="C300" s="119"/>
      <c r="D300" s="84"/>
      <c r="E300" s="84"/>
      <c r="F300" s="84"/>
      <c r="G300" s="84"/>
      <c r="H300" s="8">
        <f>SUM(H296:H299)</f>
        <v>0</v>
      </c>
      <c r="I300" s="51"/>
      <c r="J300" s="51"/>
    </row>
    <row r="301" spans="1:10" x14ac:dyDescent="0.45">
      <c r="A301" s="64" t="s">
        <v>119</v>
      </c>
      <c r="B301" s="63"/>
      <c r="C301" s="105"/>
      <c r="D301" s="63"/>
      <c r="E301" s="63"/>
      <c r="F301" s="63"/>
      <c r="G301" s="63"/>
      <c r="H301" s="63"/>
      <c r="I301" s="51"/>
      <c r="J301" s="51"/>
    </row>
    <row r="302" spans="1:10" x14ac:dyDescent="0.45">
      <c r="A302" s="65"/>
      <c r="B302" s="65"/>
      <c r="C302" s="78"/>
      <c r="D302" s="65"/>
      <c r="E302" s="66"/>
      <c r="F302" s="67"/>
      <c r="G302" s="66"/>
      <c r="H302" s="66"/>
      <c r="I302" s="51"/>
      <c r="J302" s="51"/>
    </row>
    <row r="303" spans="1:10" x14ac:dyDescent="0.45">
      <c r="A303" s="65"/>
      <c r="B303" s="65"/>
      <c r="C303" s="66"/>
      <c r="D303" s="65"/>
      <c r="E303" s="66"/>
      <c r="F303" s="67"/>
      <c r="G303" s="66"/>
      <c r="H303" s="66"/>
      <c r="I303" s="51"/>
      <c r="J303" s="51"/>
    </row>
    <row r="304" spans="1:10" x14ac:dyDescent="0.45">
      <c r="A304" s="83" t="s">
        <v>27</v>
      </c>
      <c r="B304" s="84"/>
      <c r="C304" s="119"/>
      <c r="D304" s="84"/>
      <c r="E304" s="84"/>
      <c r="F304" s="84"/>
      <c r="G304" s="84"/>
      <c r="H304" s="8">
        <f>SUM(H302:H303)</f>
        <v>0</v>
      </c>
      <c r="I304" s="51"/>
      <c r="J304" s="51"/>
    </row>
    <row r="305" spans="1:10" x14ac:dyDescent="0.45">
      <c r="A305" s="51"/>
      <c r="B305" s="51"/>
      <c r="C305" s="127"/>
      <c r="D305" s="51"/>
      <c r="E305" s="51"/>
      <c r="F305" s="51"/>
      <c r="G305" s="51"/>
      <c r="H305" s="51"/>
      <c r="I305" s="51"/>
      <c r="J305" s="51"/>
    </row>
    <row r="306" spans="1:10" ht="26.25" x14ac:dyDescent="0.45">
      <c r="A306" s="62" t="s">
        <v>240</v>
      </c>
      <c r="B306" s="63"/>
      <c r="C306" s="105"/>
      <c r="D306" s="63"/>
      <c r="E306" s="63"/>
      <c r="F306" s="63"/>
      <c r="G306" s="63"/>
      <c r="H306" s="63"/>
      <c r="I306" s="51"/>
      <c r="J306" s="51"/>
    </row>
    <row r="307" spans="1:10" x14ac:dyDescent="0.45">
      <c r="A307" s="64" t="s">
        <v>118</v>
      </c>
      <c r="B307" s="63"/>
      <c r="C307" s="105"/>
      <c r="D307" s="63"/>
      <c r="E307" s="63"/>
      <c r="F307" s="63"/>
      <c r="G307" s="63"/>
      <c r="H307" s="63"/>
      <c r="I307" s="51"/>
      <c r="J307" s="51"/>
    </row>
    <row r="308" spans="1:10" x14ac:dyDescent="0.45">
      <c r="A308" s="68"/>
      <c r="B308" s="80"/>
      <c r="C308" s="78"/>
      <c r="D308" s="68"/>
      <c r="E308" s="81"/>
      <c r="F308" s="69"/>
      <c r="G308" s="81"/>
      <c r="H308" s="78"/>
      <c r="I308" s="51" t="s">
        <v>241</v>
      </c>
      <c r="J308" s="51"/>
    </row>
    <row r="309" spans="1:10" x14ac:dyDescent="0.45">
      <c r="A309" s="80"/>
      <c r="B309" s="80"/>
      <c r="C309" s="78"/>
      <c r="D309" s="68"/>
      <c r="E309" s="82"/>
      <c r="F309" s="69"/>
      <c r="G309" s="81"/>
      <c r="H309" s="78"/>
      <c r="I309" s="51"/>
      <c r="J309" s="51"/>
    </row>
    <row r="310" spans="1:10" x14ac:dyDescent="0.45">
      <c r="A310" s="68"/>
      <c r="B310" s="68"/>
      <c r="C310" s="66"/>
      <c r="D310" s="65"/>
      <c r="E310" s="66"/>
      <c r="F310" s="67"/>
      <c r="G310" s="81"/>
      <c r="H310" s="66"/>
      <c r="I310" s="51"/>
      <c r="J310" s="51"/>
    </row>
    <row r="311" spans="1:10" x14ac:dyDescent="0.45">
      <c r="A311" s="65"/>
      <c r="B311" s="65"/>
      <c r="C311" s="66"/>
      <c r="D311" s="65"/>
      <c r="E311" s="66"/>
      <c r="F311" s="67"/>
      <c r="G311" s="66"/>
      <c r="H311" s="66"/>
      <c r="I311" s="51"/>
      <c r="J311" s="51"/>
    </row>
    <row r="312" spans="1:10" x14ac:dyDescent="0.45">
      <c r="A312" s="83" t="s">
        <v>27</v>
      </c>
      <c r="B312" s="84"/>
      <c r="C312" s="119"/>
      <c r="D312" s="84"/>
      <c r="E312" s="84"/>
      <c r="F312" s="84"/>
      <c r="G312" s="84"/>
      <c r="H312" s="8">
        <f>SUM(H308:H311)</f>
        <v>0</v>
      </c>
      <c r="I312" s="51"/>
      <c r="J312" s="51"/>
    </row>
    <row r="313" spans="1:10" x14ac:dyDescent="0.45">
      <c r="A313" s="64" t="s">
        <v>119</v>
      </c>
      <c r="B313" s="63"/>
      <c r="C313" s="105"/>
      <c r="D313" s="63"/>
      <c r="E313" s="63"/>
      <c r="F313" s="63"/>
      <c r="G313" s="63"/>
      <c r="H313" s="63"/>
      <c r="I313" s="51"/>
      <c r="J313" s="51"/>
    </row>
    <row r="314" spans="1:10" x14ac:dyDescent="0.45">
      <c r="A314" s="65"/>
      <c r="B314" s="65"/>
      <c r="C314" s="78"/>
      <c r="D314" s="65"/>
      <c r="E314" s="66"/>
      <c r="F314" s="67"/>
      <c r="G314" s="66"/>
      <c r="H314" s="66"/>
      <c r="I314" s="51"/>
      <c r="J314" s="51"/>
    </row>
    <row r="315" spans="1:10" x14ac:dyDescent="0.45">
      <c r="A315" s="65"/>
      <c r="B315" s="65"/>
      <c r="C315" s="66"/>
      <c r="D315" s="65"/>
      <c r="E315" s="66"/>
      <c r="F315" s="67"/>
      <c r="G315" s="66"/>
      <c r="H315" s="66"/>
      <c r="I315" s="51"/>
      <c r="J315" s="51"/>
    </row>
    <row r="316" spans="1:10" x14ac:dyDescent="0.45">
      <c r="A316" s="83" t="s">
        <v>27</v>
      </c>
      <c r="B316" s="84"/>
      <c r="C316" s="119"/>
      <c r="D316" s="84"/>
      <c r="E316" s="84"/>
      <c r="F316" s="84"/>
      <c r="G316" s="84"/>
      <c r="H316" s="8">
        <f>SUM(H314:H315)</f>
        <v>0</v>
      </c>
      <c r="I316" s="51"/>
      <c r="J316" s="51"/>
    </row>
    <row r="317" spans="1:10" x14ac:dyDescent="0.45">
      <c r="A317" s="51"/>
      <c r="B317" s="51"/>
      <c r="C317" s="127"/>
      <c r="D317" s="51"/>
      <c r="E317" s="51"/>
      <c r="F317" s="51"/>
      <c r="G317" s="51"/>
      <c r="H317" s="51"/>
      <c r="I317" s="51"/>
      <c r="J317" s="51"/>
    </row>
    <row r="318" spans="1:10" x14ac:dyDescent="0.45">
      <c r="A318" s="62" t="s">
        <v>302</v>
      </c>
      <c r="B318" s="105"/>
      <c r="C318" s="105"/>
      <c r="D318" s="63"/>
      <c r="E318" s="63"/>
      <c r="F318" s="63"/>
      <c r="G318" s="63"/>
      <c r="H318" s="63"/>
      <c r="I318" s="51"/>
      <c r="J318" s="51"/>
    </row>
    <row r="319" spans="1:10" x14ac:dyDescent="0.45">
      <c r="A319" s="64" t="s">
        <v>118</v>
      </c>
      <c r="B319" s="63"/>
      <c r="C319" s="105"/>
      <c r="D319" s="63"/>
      <c r="E319" s="63"/>
      <c r="F319" s="63"/>
      <c r="G319" s="63"/>
      <c r="H319" s="63"/>
      <c r="I319" s="51"/>
      <c r="J319" s="51"/>
    </row>
    <row r="320" spans="1:10" x14ac:dyDescent="0.45">
      <c r="A320" s="111" t="s">
        <v>295</v>
      </c>
      <c r="B320" s="111" t="s">
        <v>296</v>
      </c>
      <c r="C320" s="116">
        <f t="shared" ref="C320:C322" si="89">D320*E320</f>
        <v>1099</v>
      </c>
      <c r="D320" s="111">
        <v>1</v>
      </c>
      <c r="E320" s="116">
        <v>1099</v>
      </c>
      <c r="F320" s="114">
        <v>0.4</v>
      </c>
      <c r="G320" s="66">
        <f t="shared" ref="G320" si="90">E320*(1-F320)</f>
        <v>659.4</v>
      </c>
      <c r="H320" s="66">
        <f t="shared" ref="H320" si="91">D320*G320</f>
        <v>659.4</v>
      </c>
      <c r="I320" s="51"/>
      <c r="J320" s="51"/>
    </row>
    <row r="321" spans="1:10" x14ac:dyDescent="0.45">
      <c r="A321" s="111" t="s">
        <v>231</v>
      </c>
      <c r="B321" s="111" t="s">
        <v>232</v>
      </c>
      <c r="C321" s="116">
        <f t="shared" si="89"/>
        <v>20940</v>
      </c>
      <c r="D321" s="111">
        <v>1</v>
      </c>
      <c r="E321" s="116">
        <v>20940</v>
      </c>
      <c r="F321" s="114">
        <v>0.6</v>
      </c>
      <c r="G321" s="66">
        <f t="shared" ref="G321:G322" si="92">E321*(1-F321)</f>
        <v>8376</v>
      </c>
      <c r="H321" s="66">
        <f t="shared" ref="H321:H322" si="93">D321*G321</f>
        <v>8376</v>
      </c>
      <c r="I321" s="51"/>
      <c r="J321" s="51"/>
    </row>
    <row r="322" spans="1:10" x14ac:dyDescent="0.45">
      <c r="A322" s="111" t="s">
        <v>298</v>
      </c>
      <c r="B322" s="111" t="s">
        <v>299</v>
      </c>
      <c r="C322" s="116">
        <f t="shared" si="89"/>
        <v>660</v>
      </c>
      <c r="D322" s="111">
        <v>1</v>
      </c>
      <c r="E322" s="116">
        <v>660</v>
      </c>
      <c r="F322" s="114">
        <v>0.4</v>
      </c>
      <c r="G322" s="66">
        <f t="shared" si="92"/>
        <v>396</v>
      </c>
      <c r="H322" s="66">
        <f t="shared" si="93"/>
        <v>396</v>
      </c>
      <c r="I322" s="51"/>
      <c r="J322" s="51"/>
    </row>
    <row r="323" spans="1:10" x14ac:dyDescent="0.45">
      <c r="A323" s="83" t="s">
        <v>27</v>
      </c>
      <c r="B323" s="84"/>
      <c r="C323" s="8">
        <f>SUM(C320:C322)</f>
        <v>22699</v>
      </c>
      <c r="D323" s="84"/>
      <c r="E323" s="84"/>
      <c r="F323" s="84"/>
      <c r="G323" s="84"/>
      <c r="H323" s="8">
        <f>SUM(H320:H322)</f>
        <v>9431.4</v>
      </c>
      <c r="I323" s="51"/>
      <c r="J323" s="51"/>
    </row>
    <row r="324" spans="1:10" x14ac:dyDescent="0.45">
      <c r="A324" s="64" t="s">
        <v>119</v>
      </c>
      <c r="B324" s="63"/>
      <c r="C324" s="105"/>
      <c r="D324" s="104" t="s">
        <v>271</v>
      </c>
      <c r="E324" s="105">
        <f>C323-H323</f>
        <v>13267.6</v>
      </c>
      <c r="F324" s="106">
        <f>E324/C323</f>
        <v>0.58450151989074406</v>
      </c>
      <c r="G324" s="63"/>
      <c r="H324" s="63"/>
      <c r="I324" s="51"/>
      <c r="J324" s="51"/>
    </row>
    <row r="325" spans="1:10" x14ac:dyDescent="0.45">
      <c r="A325" s="65"/>
      <c r="B325" s="65"/>
      <c r="C325" s="78"/>
      <c r="D325" s="65"/>
      <c r="E325" s="66"/>
      <c r="F325" s="67"/>
      <c r="G325" s="66"/>
      <c r="H325" s="66"/>
      <c r="I325" s="51"/>
      <c r="J325" s="51"/>
    </row>
    <row r="326" spans="1:10" x14ac:dyDescent="0.45">
      <c r="A326" s="65"/>
      <c r="B326" s="65"/>
      <c r="C326" s="66"/>
      <c r="D326" s="65"/>
      <c r="E326" s="66"/>
      <c r="F326" s="67"/>
      <c r="G326" s="66"/>
      <c r="H326" s="66"/>
      <c r="I326" s="51"/>
      <c r="J326" s="51"/>
    </row>
    <row r="327" spans="1:10" x14ac:dyDescent="0.45">
      <c r="A327" s="83" t="s">
        <v>27</v>
      </c>
      <c r="B327" s="84"/>
      <c r="C327" s="119"/>
      <c r="D327" s="84"/>
      <c r="E327" s="84"/>
      <c r="F327" s="84"/>
      <c r="G327" s="84"/>
      <c r="H327" s="8">
        <f>SUM(H325:H326)</f>
        <v>0</v>
      </c>
      <c r="I327" s="51"/>
      <c r="J327" s="51"/>
    </row>
    <row r="328" spans="1:10" x14ac:dyDescent="0.45">
      <c r="A328" s="51"/>
      <c r="B328" s="51"/>
      <c r="C328" s="127"/>
      <c r="D328" s="51"/>
      <c r="E328" s="51"/>
      <c r="F328" s="51"/>
      <c r="G328" s="51"/>
      <c r="H328" s="51"/>
      <c r="I328" s="51"/>
      <c r="J328" s="51"/>
    </row>
    <row r="329" spans="1:10" ht="26.25" x14ac:dyDescent="0.45">
      <c r="A329" s="62" t="s">
        <v>303</v>
      </c>
      <c r="B329" s="63"/>
      <c r="C329" s="105"/>
      <c r="D329" s="63"/>
      <c r="E329" s="63"/>
      <c r="F329" s="63"/>
      <c r="G329" s="63"/>
      <c r="H329" s="63"/>
      <c r="I329" s="51"/>
      <c r="J329" s="51"/>
    </row>
    <row r="330" spans="1:10" x14ac:dyDescent="0.45">
      <c r="A330" s="64" t="s">
        <v>118</v>
      </c>
      <c r="B330" s="63"/>
      <c r="C330" s="105"/>
      <c r="D330" s="63"/>
      <c r="E330" s="63"/>
      <c r="F330" s="63"/>
      <c r="G330" s="63"/>
      <c r="H330" s="63"/>
      <c r="I330" s="51"/>
      <c r="J330" s="51"/>
    </row>
    <row r="331" spans="1:10" x14ac:dyDescent="0.45">
      <c r="A331" s="111" t="s">
        <v>230</v>
      </c>
      <c r="B331" s="111" t="s">
        <v>297</v>
      </c>
      <c r="C331" s="116">
        <f t="shared" ref="C331:C333" si="94">D331*E331</f>
        <v>12819</v>
      </c>
      <c r="D331" s="111">
        <v>1</v>
      </c>
      <c r="E331" s="116">
        <v>12819</v>
      </c>
      <c r="F331" s="114">
        <v>0.4</v>
      </c>
      <c r="G331" s="66">
        <f t="shared" ref="G331" si="95">E331*(1-F331)</f>
        <v>7691.4</v>
      </c>
      <c r="H331" s="66">
        <f t="shared" ref="H331" si="96">D331*G331</f>
        <v>7691.4</v>
      </c>
      <c r="I331" s="51"/>
      <c r="J331" s="51"/>
    </row>
    <row r="332" spans="1:10" x14ac:dyDescent="0.45">
      <c r="A332" s="131" t="s">
        <v>233</v>
      </c>
      <c r="B332" s="120" t="s">
        <v>234</v>
      </c>
      <c r="C332" s="116">
        <f t="shared" si="94"/>
        <v>42960</v>
      </c>
      <c r="D332" s="111">
        <v>1</v>
      </c>
      <c r="E332" s="116">
        <v>42960</v>
      </c>
      <c r="F332" s="114">
        <v>0.6</v>
      </c>
      <c r="G332" s="66">
        <f t="shared" ref="G332:G333" si="97">E332*(1-F332)</f>
        <v>17184</v>
      </c>
      <c r="H332" s="66">
        <f t="shared" ref="H332:H333" si="98">D332*G332</f>
        <v>17184</v>
      </c>
      <c r="I332" s="51"/>
      <c r="J332" s="51"/>
    </row>
    <row r="333" spans="1:10" x14ac:dyDescent="0.45">
      <c r="A333" s="111" t="s">
        <v>300</v>
      </c>
      <c r="B333" s="111" t="s">
        <v>301</v>
      </c>
      <c r="C333" s="116">
        <f t="shared" si="94"/>
        <v>7680</v>
      </c>
      <c r="D333" s="111">
        <v>1</v>
      </c>
      <c r="E333" s="116">
        <v>7680</v>
      </c>
      <c r="F333" s="122">
        <v>0.4</v>
      </c>
      <c r="G333" s="66">
        <f t="shared" si="97"/>
        <v>4608</v>
      </c>
      <c r="H333" s="66">
        <f t="shared" si="98"/>
        <v>4608</v>
      </c>
      <c r="I333" s="51"/>
      <c r="J333" s="51"/>
    </row>
    <row r="334" spans="1:10" x14ac:dyDescent="0.45">
      <c r="A334" s="83" t="s">
        <v>27</v>
      </c>
      <c r="B334" s="84"/>
      <c r="C334" s="8">
        <f>SUM(C331:C333)</f>
        <v>63459</v>
      </c>
      <c r="D334" s="84"/>
      <c r="E334" s="84"/>
      <c r="F334" s="84"/>
      <c r="G334" s="84"/>
      <c r="H334" s="8">
        <f>SUM(H331:H333)</f>
        <v>29483.4</v>
      </c>
      <c r="I334" s="51"/>
      <c r="J334" s="51"/>
    </row>
    <row r="335" spans="1:10" x14ac:dyDescent="0.45">
      <c r="A335" s="64" t="s">
        <v>119</v>
      </c>
      <c r="B335" s="63"/>
      <c r="C335" s="105"/>
      <c r="D335" s="104" t="s">
        <v>271</v>
      </c>
      <c r="E335" s="105">
        <f>C334-H334</f>
        <v>33975.599999999999</v>
      </c>
      <c r="F335" s="106">
        <f>E335/C334</f>
        <v>0.53539450668935851</v>
      </c>
      <c r="G335" s="63"/>
      <c r="H335" s="63"/>
      <c r="I335" s="51"/>
      <c r="J335" s="51"/>
    </row>
    <row r="336" spans="1:10" x14ac:dyDescent="0.45">
      <c r="A336" s="65"/>
      <c r="B336" s="65"/>
      <c r="C336" s="78"/>
      <c r="D336" s="65"/>
      <c r="E336" s="66"/>
      <c r="F336" s="67"/>
      <c r="G336" s="66"/>
      <c r="H336" s="66"/>
      <c r="I336" s="51"/>
      <c r="J336" s="51"/>
    </row>
    <row r="337" spans="1:10" x14ac:dyDescent="0.45">
      <c r="A337" s="65"/>
      <c r="B337" s="65"/>
      <c r="C337" s="66"/>
      <c r="D337" s="65"/>
      <c r="E337" s="66"/>
      <c r="F337" s="67"/>
      <c r="G337" s="66"/>
      <c r="H337" s="66"/>
      <c r="I337" s="51"/>
      <c r="J337" s="51"/>
    </row>
    <row r="338" spans="1:10" x14ac:dyDescent="0.45">
      <c r="A338" s="83" t="s">
        <v>27</v>
      </c>
      <c r="B338" s="84"/>
      <c r="C338" s="119"/>
      <c r="D338" s="84"/>
      <c r="E338" s="84"/>
      <c r="F338" s="84"/>
      <c r="G338" s="84"/>
      <c r="H338" s="8">
        <f>SUM(H336:H337)</f>
        <v>0</v>
      </c>
      <c r="I338" s="51"/>
      <c r="J338" s="51"/>
    </row>
    <row r="339" spans="1:10" x14ac:dyDescent="0.45">
      <c r="A339" s="51"/>
      <c r="B339" s="51"/>
      <c r="C339" s="127"/>
      <c r="D339" s="51"/>
      <c r="E339" s="51"/>
      <c r="F339" s="51"/>
      <c r="G339" s="51"/>
      <c r="H339" s="51"/>
      <c r="I339" s="51"/>
      <c r="J339" s="51"/>
    </row>
    <row r="340" spans="1:10" x14ac:dyDescent="0.45">
      <c r="A340" s="62" t="s">
        <v>102</v>
      </c>
      <c r="B340" s="63"/>
      <c r="C340" s="105"/>
      <c r="D340" s="63"/>
      <c r="E340" s="63"/>
      <c r="F340" s="63"/>
      <c r="G340" s="63"/>
      <c r="H340" s="63"/>
      <c r="I340" s="51"/>
      <c r="J340" s="51"/>
    </row>
    <row r="341" spans="1:10" x14ac:dyDescent="0.45">
      <c r="A341" s="64" t="s">
        <v>118</v>
      </c>
      <c r="B341" s="63"/>
      <c r="C341" s="105"/>
      <c r="D341" s="63"/>
      <c r="E341" s="63"/>
      <c r="F341" s="63"/>
      <c r="G341" s="63"/>
      <c r="H341" s="63"/>
      <c r="I341" s="51"/>
      <c r="J341" s="51"/>
    </row>
    <row r="342" spans="1:10" x14ac:dyDescent="0.45">
      <c r="A342" s="68"/>
      <c r="B342" s="80"/>
      <c r="C342" s="78"/>
      <c r="D342" s="68"/>
      <c r="E342" s="81"/>
      <c r="F342" s="69"/>
      <c r="G342" s="81"/>
      <c r="H342" s="78"/>
      <c r="I342" s="51"/>
      <c r="J342" s="51"/>
    </row>
    <row r="343" spans="1:10" x14ac:dyDescent="0.45">
      <c r="A343" s="80"/>
      <c r="B343" s="80"/>
      <c r="C343" s="78"/>
      <c r="D343" s="68"/>
      <c r="E343" s="82"/>
      <c r="F343" s="69"/>
      <c r="G343" s="81"/>
      <c r="H343" s="78"/>
      <c r="I343" s="51"/>
      <c r="J343" s="51"/>
    </row>
    <row r="344" spans="1:10" x14ac:dyDescent="0.45">
      <c r="A344" s="68"/>
      <c r="B344" s="68"/>
      <c r="C344" s="66"/>
      <c r="D344" s="65"/>
      <c r="E344" s="66"/>
      <c r="F344" s="67"/>
      <c r="G344" s="81"/>
      <c r="H344" s="66"/>
      <c r="I344" s="51"/>
      <c r="J344" s="51"/>
    </row>
    <row r="345" spans="1:10" x14ac:dyDescent="0.45">
      <c r="A345" s="65"/>
      <c r="B345" s="65"/>
      <c r="C345" s="66"/>
      <c r="D345" s="65"/>
      <c r="E345" s="66"/>
      <c r="F345" s="67"/>
      <c r="G345" s="66"/>
      <c r="H345" s="66"/>
      <c r="I345" s="51"/>
      <c r="J345" s="51"/>
    </row>
    <row r="346" spans="1:10" x14ac:dyDescent="0.45">
      <c r="A346" s="83" t="s">
        <v>27</v>
      </c>
      <c r="B346" s="84"/>
      <c r="C346" s="119"/>
      <c r="D346" s="84"/>
      <c r="E346" s="84"/>
      <c r="F346" s="84"/>
      <c r="G346" s="84"/>
      <c r="H346" s="8">
        <f>SUM(H342:H345)</f>
        <v>0</v>
      </c>
      <c r="I346" s="51"/>
      <c r="J346" s="51"/>
    </row>
    <row r="347" spans="1:10" x14ac:dyDescent="0.45">
      <c r="A347" s="64" t="s">
        <v>119</v>
      </c>
      <c r="B347" s="63"/>
      <c r="C347" s="105"/>
      <c r="D347" s="63"/>
      <c r="E347" s="63"/>
      <c r="F347" s="63"/>
      <c r="G347" s="63"/>
      <c r="H347" s="63"/>
      <c r="I347" s="51"/>
      <c r="J347" s="51"/>
    </row>
    <row r="348" spans="1:10" x14ac:dyDescent="0.45">
      <c r="A348" s="65"/>
      <c r="B348" s="65"/>
      <c r="C348" s="78"/>
      <c r="D348" s="65"/>
      <c r="E348" s="66"/>
      <c r="F348" s="67"/>
      <c r="G348" s="66"/>
      <c r="H348" s="66"/>
      <c r="I348" s="51"/>
      <c r="J348" s="51"/>
    </row>
    <row r="349" spans="1:10" x14ac:dyDescent="0.45">
      <c r="A349" s="65"/>
      <c r="B349" s="65"/>
      <c r="C349" s="66"/>
      <c r="D349" s="65"/>
      <c r="E349" s="66"/>
      <c r="F349" s="67"/>
      <c r="G349" s="66"/>
      <c r="H349" s="66"/>
      <c r="I349" s="51"/>
      <c r="J349" s="51"/>
    </row>
    <row r="350" spans="1:10" x14ac:dyDescent="0.45">
      <c r="A350" s="83" t="s">
        <v>27</v>
      </c>
      <c r="B350" s="84"/>
      <c r="C350" s="119"/>
      <c r="D350" s="84"/>
      <c r="E350" s="84"/>
      <c r="F350" s="84"/>
      <c r="G350" s="84"/>
      <c r="H350" s="8">
        <f>SUM(H348:H349)</f>
        <v>0</v>
      </c>
      <c r="I350" s="51"/>
      <c r="J350" s="51"/>
    </row>
    <row r="351" spans="1:10" x14ac:dyDescent="0.45">
      <c r="A351" s="51"/>
      <c r="B351" s="51"/>
      <c r="C351" s="127"/>
      <c r="D351" s="51"/>
      <c r="E351" s="51"/>
      <c r="F351" s="51"/>
      <c r="G351" s="51"/>
      <c r="H351" s="51"/>
      <c r="I351" s="51"/>
      <c r="J351" s="51"/>
    </row>
    <row r="352" spans="1:10" x14ac:dyDescent="0.45">
      <c r="A352" s="51"/>
      <c r="B352" s="51"/>
      <c r="C352" s="127"/>
      <c r="D352" s="51"/>
      <c r="E352" s="51"/>
      <c r="F352" s="51"/>
      <c r="G352" s="51"/>
      <c r="H352" s="51"/>
      <c r="I352" s="51"/>
      <c r="J352" s="51"/>
    </row>
    <row r="353" spans="1:10" x14ac:dyDescent="0.45">
      <c r="A353" s="51"/>
      <c r="B353" s="51"/>
      <c r="C353" s="127"/>
      <c r="D353" s="51"/>
      <c r="E353" s="51"/>
      <c r="F353" s="51"/>
      <c r="G353" s="51"/>
      <c r="H353" s="51"/>
      <c r="I353" s="51"/>
      <c r="J353" s="51"/>
    </row>
    <row r="354" spans="1:10" x14ac:dyDescent="0.45">
      <c r="A354" s="51"/>
      <c r="B354" s="51"/>
      <c r="C354" s="127"/>
      <c r="D354" s="51"/>
      <c r="E354" s="51"/>
      <c r="F354" s="51"/>
      <c r="G354" s="51"/>
      <c r="H354" s="51"/>
      <c r="I354" s="51"/>
      <c r="J354" s="51"/>
    </row>
  </sheetData>
  <printOptions horizontalCentered="1" gridLines="1"/>
  <pageMargins left="0.7" right="0.7" top="1" bottom="0.75" header="0.3" footer="0.3"/>
  <pageSetup scale="75" orientation="landscape" r:id="rId1"/>
  <headerFooter>
    <oddHeader>&amp;L&amp;"Arial,Regular"Financial Models for ###:  &amp;A&amp;C&amp;"Arial,Regular"The University of Arkansas
Vendor Selection
Next Generation Network&amp;R&amp;"Arial,Regular"&amp;D</oddHeader>
    <oddFooter>&amp;L&amp;"Arial,Regular"Prepared by WTC Consulting, Inc. for Arkansas&amp;C&amp;"Arial,Regular"Page &amp;P of &amp;N&amp;R&amp;"Arial,Regular"H:\UARKdata\248-0304-VdrSelect\Financials\
&amp;F</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453BA-2CF6-4CB5-9B2F-D8AA92128EDB}">
  <sheetPr>
    <tabColor theme="0" tint="-0.249977111117893"/>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Specifications_Quantities!A20</f>
        <v>Item</v>
      </c>
      <c r="B4" s="1" t="str">
        <f>Specifications_Quantities!B20</f>
        <v>Uplink Ports</v>
      </c>
      <c r="C4" s="1" t="str">
        <f>Specifications_Quantities!C20</f>
        <v>Uplink</v>
      </c>
      <c r="D4" s="1" t="str">
        <f>Specifications_Quantities!D20</f>
        <v>End User Port Speed</v>
      </c>
      <c r="E4" s="1" t="str">
        <f>Specifications_Quantities!E20</f>
        <v>Down Link</v>
      </c>
      <c r="F4" s="1" t="str">
        <f>Specifications_Quantities!F20</f>
        <v>Downlink Ports</v>
      </c>
      <c r="G4" s="1" t="str">
        <f>Specifications_Quantities!G20</f>
        <v>Media Type</v>
      </c>
      <c r="H4" s="1" t="str">
        <f>Specifications_Quantities!H20</f>
        <v>Redundant Power Supply</v>
      </c>
      <c r="I4" s="1" t="str">
        <f>Specifications_Quantities!I20</f>
        <v>NA</v>
      </c>
      <c r="J4" s="1" t="str">
        <f>Specifications_Quantities!J20</f>
        <v>Purpose</v>
      </c>
    </row>
    <row r="5" spans="1:11" ht="24.5" customHeight="1" x14ac:dyDescent="0.45">
      <c r="A5" s="170" t="str">
        <f>Specifications_Quantities!A22</f>
        <v>Aggregation - Large</v>
      </c>
      <c r="B5" s="170">
        <f>Specifications_Quantities!B22</f>
        <v>2</v>
      </c>
      <c r="C5" s="170" t="str">
        <f>Specifications_Quantities!C22</f>
        <v>50Gb</v>
      </c>
      <c r="D5" s="171" t="str">
        <f>Specifications_Quantities!D22</f>
        <v>NA</v>
      </c>
      <c r="E5" s="170" t="str">
        <f>Specifications_Quantities!E22</f>
        <v>25Gb</v>
      </c>
      <c r="F5" s="170">
        <f>Specifications_Quantities!F22</f>
        <v>48</v>
      </c>
      <c r="G5" s="170" t="str">
        <f>Specifications_Quantities!G22</f>
        <v>Fiber</v>
      </c>
      <c r="H5" s="170" t="str">
        <f>Specifications_Quantities!H22</f>
        <v>Yes</v>
      </c>
      <c r="I5" s="170" t="str">
        <f>Specifications_Quantities!I22</f>
        <v>NA</v>
      </c>
      <c r="J5" s="170" t="str">
        <f>Specifications_Quantities!J22</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2FA0CBE3-04E8-476A-A9F6-AE6C3624F9AD}"/>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8803F-EB7B-4778-837E-3831D6D02A8E}">
  <sheetPr>
    <tabColor theme="0" tint="-0.249977111117893"/>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Specifications_Quantities!A20</f>
        <v>Item</v>
      </c>
      <c r="B4" s="1" t="str">
        <f>Specifications_Quantities!B20</f>
        <v>Uplink Ports</v>
      </c>
      <c r="C4" s="1" t="str">
        <f>Specifications_Quantities!C20</f>
        <v>Uplink</v>
      </c>
      <c r="D4" s="1" t="str">
        <f>Specifications_Quantities!D20</f>
        <v>End User Port Speed</v>
      </c>
      <c r="E4" s="1" t="str">
        <f>Specifications_Quantities!E20</f>
        <v>Down Link</v>
      </c>
      <c r="F4" s="1" t="str">
        <f>Specifications_Quantities!F20</f>
        <v>Downlink Ports</v>
      </c>
      <c r="G4" s="1" t="str">
        <f>Specifications_Quantities!G20</f>
        <v>Media Type</v>
      </c>
      <c r="H4" s="1" t="str">
        <f>Specifications_Quantities!H20</f>
        <v>Redundant Power Supply</v>
      </c>
      <c r="I4" s="1" t="str">
        <f>Specifications_Quantities!I20</f>
        <v>NA</v>
      </c>
      <c r="J4" s="1" t="str">
        <f>Specifications_Quantities!J20</f>
        <v>Purpose</v>
      </c>
    </row>
    <row r="5" spans="1:11" ht="24.5" customHeight="1" x14ac:dyDescent="0.45">
      <c r="A5" s="170" t="str">
        <f>Specifications_Quantities!A23</f>
        <v>Hybrid Aggregation</v>
      </c>
      <c r="B5" s="170">
        <f>Specifications_Quantities!B23</f>
        <v>2</v>
      </c>
      <c r="C5" s="170" t="str">
        <f>Specifications_Quantities!C23</f>
        <v>50Gb</v>
      </c>
      <c r="D5" s="171" t="str">
        <f>Specifications_Quantities!D23</f>
        <v>1GB</v>
      </c>
      <c r="E5" s="170" t="str">
        <f>Specifications_Quantities!E23</f>
        <v>NA</v>
      </c>
      <c r="F5" s="170" t="str">
        <f>Specifications_Quantities!F23</f>
        <v>2, 48 client ports</v>
      </c>
      <c r="G5" s="170" t="str">
        <f>Specifications_Quantities!G23</f>
        <v>Copper</v>
      </c>
      <c r="H5" s="170" t="str">
        <f>Specifications_Quantities!H23</f>
        <v>Yes</v>
      </c>
      <c r="I5" s="170" t="str">
        <f>Specifications_Quantities!I23</f>
        <v>NA</v>
      </c>
      <c r="J5" s="170" t="str">
        <f>Specifications_Quantities!J23</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6C3F44D1-3621-40E6-A938-96141018C2DE}"/>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6FC3D-6227-49EE-B333-7132738AE104}">
  <sheetPr>
    <tabColor theme="0" tint="-0.249977111117893"/>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Specifications_Quantities!A20</f>
        <v>Item</v>
      </c>
      <c r="B4" s="1" t="str">
        <f>Specifications_Quantities!B20</f>
        <v>Uplink Ports</v>
      </c>
      <c r="C4" s="1" t="str">
        <f>Specifications_Quantities!C20</f>
        <v>Uplink</v>
      </c>
      <c r="D4" s="1" t="str">
        <f>Specifications_Quantities!D20</f>
        <v>End User Port Speed</v>
      </c>
      <c r="E4" s="1" t="str">
        <f>Specifications_Quantities!E20</f>
        <v>Down Link</v>
      </c>
      <c r="F4" s="1" t="str">
        <f>Specifications_Quantities!F20</f>
        <v>Downlink Ports</v>
      </c>
      <c r="G4" s="1" t="str">
        <f>Specifications_Quantities!G20</f>
        <v>Media Type</v>
      </c>
      <c r="H4" s="1" t="str">
        <f>Specifications_Quantities!H20</f>
        <v>Redundant Power Supply</v>
      </c>
      <c r="I4" s="1" t="str">
        <f>Specifications_Quantities!I20</f>
        <v>NA</v>
      </c>
      <c r="J4" s="1" t="str">
        <f>Specifications_Quantities!J20</f>
        <v>Purpose</v>
      </c>
    </row>
    <row r="5" spans="1:11" ht="24.5" customHeight="1" x14ac:dyDescent="0.45">
      <c r="A5" s="170" t="str">
        <f>Specifications_Quantities!A24</f>
        <v>Distribution</v>
      </c>
      <c r="B5" s="170">
        <f>Specifications_Quantities!B24</f>
        <v>2</v>
      </c>
      <c r="C5" s="170" t="str">
        <f>Specifications_Quantities!C24</f>
        <v>100Gb</v>
      </c>
      <c r="D5" s="171" t="str">
        <f>Specifications_Quantities!D24</f>
        <v>NA</v>
      </c>
      <c r="E5" s="170" t="str">
        <f>Specifications_Quantities!E24</f>
        <v>50Gb</v>
      </c>
      <c r="F5" s="170">
        <f>Specifications_Quantities!F24</f>
        <v>48</v>
      </c>
      <c r="G5" s="170" t="str">
        <f>Specifications_Quantities!G24</f>
        <v>Fiber</v>
      </c>
      <c r="H5" s="170" t="str">
        <f>Specifications_Quantities!H24</f>
        <v>Yes</v>
      </c>
      <c r="I5" s="170" t="str">
        <f>Specifications_Quantities!I24</f>
        <v>NA</v>
      </c>
      <c r="J5" s="170" t="str">
        <f>Specifications_Quantities!J24</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FFC7A62D-39DC-4AF0-890D-EDDFC9E002DB}"/>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02CD7-7924-441E-9E7F-95578C2D4C91}">
  <sheetPr>
    <tabColor theme="0" tint="-0.249977111117893"/>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Specifications_Quantities!A20</f>
        <v>Item</v>
      </c>
      <c r="B4" s="1" t="str">
        <f>Specifications_Quantities!B20</f>
        <v>Uplink Ports</v>
      </c>
      <c r="C4" s="1" t="str">
        <f>Specifications_Quantities!C20</f>
        <v>Uplink</v>
      </c>
      <c r="D4" s="1" t="str">
        <f>Specifications_Quantities!D20</f>
        <v>End User Port Speed</v>
      </c>
      <c r="E4" s="1" t="str">
        <f>Specifications_Quantities!E20</f>
        <v>Down Link</v>
      </c>
      <c r="F4" s="1" t="str">
        <f>Specifications_Quantities!F20</f>
        <v>Downlink Ports</v>
      </c>
      <c r="G4" s="1" t="str">
        <f>Specifications_Quantities!G20</f>
        <v>Media Type</v>
      </c>
      <c r="H4" s="1" t="str">
        <f>Specifications_Quantities!H20</f>
        <v>Redundant Power Supply</v>
      </c>
      <c r="I4" s="1" t="str">
        <f>Specifications_Quantities!I20</f>
        <v>NA</v>
      </c>
      <c r="J4" s="1" t="str">
        <f>Specifications_Quantities!J20</f>
        <v>Purpose</v>
      </c>
    </row>
    <row r="5" spans="1:11" ht="24.5" customHeight="1" x14ac:dyDescent="0.45">
      <c r="A5" s="170" t="str">
        <f>Specifications_Quantities!A25</f>
        <v>Core Routers</v>
      </c>
      <c r="B5" s="170" t="str">
        <f>Specifications_Quantities!B25</f>
        <v>48 up/down</v>
      </c>
      <c r="C5" s="170" t="str">
        <f>Specifications_Quantities!C25</f>
        <v>100Gb</v>
      </c>
      <c r="D5" s="171" t="str">
        <f>Specifications_Quantities!D25</f>
        <v>NA</v>
      </c>
      <c r="E5" s="170" t="str">
        <f>Specifications_Quantities!E25</f>
        <v>100Gb</v>
      </c>
      <c r="F5" s="170" t="str">
        <f>Specifications_Quantities!F25</f>
        <v>48 up/down</v>
      </c>
      <c r="G5" s="170" t="str">
        <f>Specifications_Quantities!G25</f>
        <v>Fiber</v>
      </c>
      <c r="H5" s="170" t="str">
        <f>Specifications_Quantities!H25</f>
        <v>Yes</v>
      </c>
      <c r="I5" s="170" t="str">
        <f>Specifications_Quantities!I25</f>
        <v>NA</v>
      </c>
      <c r="J5" s="170" t="str">
        <f>Specifications_Quantities!J25</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353</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467</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468</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473</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38940A1A-D1AC-484E-8868-A3FA3767593B}"/>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82447-6FEB-4F60-81A9-0CE5ECFD10B2}">
  <sheetPr>
    <tabColor theme="0" tint="-0.249977111117893"/>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Specifications_Quantities!A20</f>
        <v>Item</v>
      </c>
      <c r="B4" s="1" t="str">
        <f>Specifications_Quantities!B20</f>
        <v>Uplink Ports</v>
      </c>
      <c r="C4" s="1" t="str">
        <f>Specifications_Quantities!C20</f>
        <v>Uplink</v>
      </c>
      <c r="D4" s="1" t="str">
        <f>Specifications_Quantities!D20</f>
        <v>End User Port Speed</v>
      </c>
      <c r="E4" s="1" t="str">
        <f>Specifications_Quantities!E20</f>
        <v>Down Link</v>
      </c>
      <c r="F4" s="1" t="str">
        <f>Specifications_Quantities!F20</f>
        <v>Downlink Ports</v>
      </c>
      <c r="G4" s="1" t="str">
        <f>Specifications_Quantities!G20</f>
        <v>Media Type</v>
      </c>
      <c r="H4" s="1" t="str">
        <f>Specifications_Quantities!H20</f>
        <v>Redundant Power Supply</v>
      </c>
      <c r="I4" s="1" t="str">
        <f>Specifications_Quantities!I20</f>
        <v>NA</v>
      </c>
      <c r="J4" s="1" t="str">
        <f>Specifications_Quantities!J20</f>
        <v>Purpose</v>
      </c>
    </row>
    <row r="5" spans="1:11" ht="24.5" customHeight="1" x14ac:dyDescent="0.45">
      <c r="A5" s="170" t="str">
        <f>Specifications_Quantities!A26</f>
        <v>Data Center Network - Spine</v>
      </c>
      <c r="B5" s="170" t="str">
        <f>Specifications_Quantities!B26</f>
        <v>20 up/down</v>
      </c>
      <c r="C5" s="170" t="str">
        <f>Specifications_Quantities!C26</f>
        <v>100Gb</v>
      </c>
      <c r="D5" s="171" t="str">
        <f>Specifications_Quantities!D26</f>
        <v>NA</v>
      </c>
      <c r="E5" s="170" t="str">
        <f>Specifications_Quantities!E26</f>
        <v>100Gb</v>
      </c>
      <c r="F5" s="170" t="str">
        <f>Specifications_Quantities!F26</f>
        <v>20 up/down</v>
      </c>
      <c r="G5" s="170" t="str">
        <f>Specifications_Quantities!G26</f>
        <v>Fiber</v>
      </c>
      <c r="H5" s="170" t="str">
        <f>Specifications_Quantities!H26</f>
        <v>Yes</v>
      </c>
      <c r="I5" s="170" t="str">
        <f>Specifications_Quantities!I26</f>
        <v>NA</v>
      </c>
      <c r="J5" s="170" t="str">
        <f>Specifications_Quantities!J26</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DE913F8D-5EF6-461A-B55F-B2919B9DD143}"/>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62933-2862-4D1E-8F14-08712A8E2A2D}">
  <sheetPr>
    <tabColor theme="0" tint="-0.249977111117893"/>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Specifications_Quantities!A20</f>
        <v>Item</v>
      </c>
      <c r="B4" s="1" t="str">
        <f>Specifications_Quantities!B20</f>
        <v>Uplink Ports</v>
      </c>
      <c r="C4" s="1" t="str">
        <f>Specifications_Quantities!C20</f>
        <v>Uplink</v>
      </c>
      <c r="D4" s="1" t="str">
        <f>Specifications_Quantities!D20</f>
        <v>End User Port Speed</v>
      </c>
      <c r="E4" s="1" t="str">
        <f>Specifications_Quantities!E20</f>
        <v>Down Link</v>
      </c>
      <c r="F4" s="1" t="str">
        <f>Specifications_Quantities!F20</f>
        <v>Downlink Ports</v>
      </c>
      <c r="G4" s="1" t="str">
        <f>Specifications_Quantities!G20</f>
        <v>Media Type</v>
      </c>
      <c r="H4" s="1" t="str">
        <f>Specifications_Quantities!H20</f>
        <v>Redundant Power Supply</v>
      </c>
      <c r="I4" s="1" t="str">
        <f>Specifications_Quantities!I20</f>
        <v>NA</v>
      </c>
      <c r="J4" s="1" t="str">
        <f>Specifications_Quantities!J20</f>
        <v>Purpose</v>
      </c>
    </row>
    <row r="5" spans="1:11" ht="24.5" customHeight="1" x14ac:dyDescent="0.45">
      <c r="A5" s="170" t="str">
        <f>Specifications_Quantities!A27</f>
        <v>Data Center Network - Leaf</v>
      </c>
      <c r="B5" s="170">
        <f>Specifications_Quantities!B27</f>
        <v>4</v>
      </c>
      <c r="C5" s="170" t="str">
        <f>Specifications_Quantities!C27</f>
        <v>100Gb</v>
      </c>
      <c r="D5" s="171" t="str">
        <f>Specifications_Quantities!D27</f>
        <v>NA</v>
      </c>
      <c r="E5" s="170" t="str">
        <f>Specifications_Quantities!E27</f>
        <v>Varies</v>
      </c>
      <c r="F5" s="170" t="str">
        <f>Specifications_Quantities!F27</f>
        <v>32 - 48</v>
      </c>
      <c r="G5" s="170" t="str">
        <f>Specifications_Quantities!G27</f>
        <v>Copper, Fiber</v>
      </c>
      <c r="H5" s="170" t="str">
        <f>Specifications_Quantities!H27</f>
        <v>Yes</v>
      </c>
      <c r="I5" s="170" t="str">
        <f>Specifications_Quantities!I27</f>
        <v>NA</v>
      </c>
      <c r="J5" s="170" t="str">
        <f>Specifications_Quantities!J27</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3084575C-8F69-461D-8F77-CD0F64477C43}"/>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B3968-2215-4E9E-B63B-F5F24B1620D0}">
  <sheetPr>
    <tabColor theme="0" tint="-0.249977111117893"/>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Specifications_Quantities!A20</f>
        <v>Item</v>
      </c>
      <c r="B4" s="1" t="str">
        <f>Specifications_Quantities!B20</f>
        <v>Uplink Ports</v>
      </c>
      <c r="C4" s="1" t="str">
        <f>Specifications_Quantities!C20</f>
        <v>Uplink</v>
      </c>
      <c r="D4" s="1" t="str">
        <f>Specifications_Quantities!D20</f>
        <v>End User Port Speed</v>
      </c>
      <c r="E4" s="1" t="str">
        <f>Specifications_Quantities!E20</f>
        <v>Down Link</v>
      </c>
      <c r="F4" s="1" t="str">
        <f>Specifications_Quantities!F20</f>
        <v>Downlink Ports</v>
      </c>
      <c r="G4" s="1" t="str">
        <f>Specifications_Quantities!G20</f>
        <v>Media Type</v>
      </c>
      <c r="H4" s="1" t="str">
        <f>Specifications_Quantities!H20</f>
        <v>Redundant Power Supply</v>
      </c>
      <c r="I4" s="1" t="str">
        <f>Specifications_Quantities!I20</f>
        <v>NA</v>
      </c>
      <c r="J4" s="1" t="str">
        <f>Specifications_Quantities!J20</f>
        <v>Purpose</v>
      </c>
    </row>
    <row r="5" spans="1:11" ht="27.75" x14ac:dyDescent="0.45">
      <c r="A5" s="170" t="str">
        <f>Specifications_Quantities!A28</f>
        <v>Border Routers</v>
      </c>
      <c r="B5" s="170">
        <f>Specifications_Quantities!B28</f>
        <v>4</v>
      </c>
      <c r="C5" s="170" t="str">
        <f>Specifications_Quantities!C28</f>
        <v>100Gb</v>
      </c>
      <c r="D5" s="171" t="str">
        <f>Specifications_Quantities!D28</f>
        <v>NA</v>
      </c>
      <c r="E5" s="170" t="str">
        <f>Specifications_Quantities!E28</f>
        <v>100Gb</v>
      </c>
      <c r="F5" s="170">
        <f>Specifications_Quantities!F28</f>
        <v>8</v>
      </c>
      <c r="G5" s="170" t="str">
        <f>Specifications_Quantities!G28</f>
        <v>Fiber</v>
      </c>
      <c r="H5" s="170" t="str">
        <f>Specifications_Quantities!H28</f>
        <v>Yes</v>
      </c>
      <c r="I5" s="170" t="str">
        <f>Specifications_Quantities!I28</f>
        <v>NA</v>
      </c>
      <c r="J5" s="170" t="str">
        <f>Specifications_Quantities!J28</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353</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467</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468</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473</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44A26B01-933D-4141-8FAD-BAD91C0DAE36}"/>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738B1-EABD-487E-921F-62529F945A25}">
  <sheetPr>
    <tabColor rgb="FFFFFF00"/>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Specifications_Quantities!A32</f>
        <v>Item</v>
      </c>
      <c r="B4" s="1" t="str">
        <f>Specifications_Quantities!B32</f>
        <v>Port Qty</v>
      </c>
      <c r="C4" s="1" t="str">
        <f>Specifications_Quantities!C32</f>
        <v>Port Speed</v>
      </c>
      <c r="D4" s="1" t="str">
        <f>Specifications_Quantities!D32</f>
        <v>Media Type</v>
      </c>
      <c r="E4" s="1" t="str">
        <f>Specifications_Quantities!E32</f>
        <v>Redundant Power Supply</v>
      </c>
      <c r="F4" s="1" t="str">
        <f>Specifications_Quantities!F32</f>
        <v>Redundant Fan Trays</v>
      </c>
      <c r="G4" s="1" t="str">
        <f>Specifications_Quantities!G32</f>
        <v>Other</v>
      </c>
      <c r="H4" s="1" t="str">
        <f>Specifications_Quantities!H32</f>
        <v>NA</v>
      </c>
      <c r="I4" s="1" t="str">
        <f>Specifications_Quantities!I32</f>
        <v>NA</v>
      </c>
      <c r="J4" s="1" t="str">
        <f>Specifications_Quantities!J32</f>
        <v>Purpose</v>
      </c>
    </row>
    <row r="5" spans="1:11" ht="41.65" x14ac:dyDescent="0.45">
      <c r="A5" s="170" t="str">
        <f>Specifications_Quantities!A33</f>
        <v>Core Firewall</v>
      </c>
      <c r="B5" s="170" t="str">
        <f>Specifications_Quantities!B33</f>
        <v>20 fiber;
4 copper</v>
      </c>
      <c r="C5" s="170" t="str">
        <f>Specifications_Quantities!C33</f>
        <v>25/50/100Gb (fiber);
1Gb (copper)</v>
      </c>
      <c r="D5" s="171" t="str">
        <f>Specifications_Quantities!D33</f>
        <v>Copper, Fiber</v>
      </c>
      <c r="E5" s="170" t="str">
        <f>Specifications_Quantities!E33</f>
        <v>Yes</v>
      </c>
      <c r="F5" s="170" t="str">
        <f>Specifications_Quantities!F33</f>
        <v>Yes</v>
      </c>
      <c r="G5" s="170" t="str">
        <f>Specifications_Quantities!G33</f>
        <v>NA</v>
      </c>
      <c r="H5" s="170" t="str">
        <f>Specifications_Quantities!H33</f>
        <v>NA</v>
      </c>
      <c r="I5" s="170" t="str">
        <f>Specifications_Quantities!I33</f>
        <v>NA</v>
      </c>
      <c r="J5" s="170" t="str">
        <f>Specifications_Quantities!J33</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B7DE8A5B-9C94-48CD-9215-54B35AF8C1CC}"/>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51236-962E-4828-BCE5-97A3A4092C0D}">
  <sheetPr>
    <tabColor rgb="FFFFFF00"/>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Specifications_Quantities!A32</f>
        <v>Item</v>
      </c>
      <c r="B4" s="1" t="str">
        <f>Specifications_Quantities!B32</f>
        <v>Port Qty</v>
      </c>
      <c r="C4" s="1" t="str">
        <f>Specifications_Quantities!C32</f>
        <v>Port Speed</v>
      </c>
      <c r="D4" s="1" t="str">
        <f>Specifications_Quantities!D32</f>
        <v>Media Type</v>
      </c>
      <c r="E4" s="1" t="str">
        <f>Specifications_Quantities!E32</f>
        <v>Redundant Power Supply</v>
      </c>
      <c r="F4" s="1" t="str">
        <f>Specifications_Quantities!F32</f>
        <v>Redundant Fan Trays</v>
      </c>
      <c r="G4" s="1" t="str">
        <f>Specifications_Quantities!G32</f>
        <v>Other</v>
      </c>
      <c r="H4" s="1" t="str">
        <f>Specifications_Quantities!H32</f>
        <v>NA</v>
      </c>
      <c r="I4" s="1" t="str">
        <f>Specifications_Quantities!I32</f>
        <v>NA</v>
      </c>
      <c r="J4" s="1" t="str">
        <f>Specifications_Quantities!J32</f>
        <v>Purpose</v>
      </c>
    </row>
    <row r="5" spans="1:11" ht="41.65" x14ac:dyDescent="0.45">
      <c r="A5" s="170" t="str">
        <f>Specifications_Quantities!A34</f>
        <v>Distributed Firewall</v>
      </c>
      <c r="B5" s="170">
        <f>Specifications_Quantities!B34</f>
        <v>8</v>
      </c>
      <c r="C5" s="170" t="str">
        <f>Specifications_Quantities!C34</f>
        <v>Varies
(see requirements)</v>
      </c>
      <c r="D5" s="171" t="str">
        <f>Specifications_Quantities!D34</f>
        <v>Copper, Fiber</v>
      </c>
      <c r="E5" s="170" t="str">
        <f>Specifications_Quantities!E34</f>
        <v>No</v>
      </c>
      <c r="F5" s="170" t="str">
        <f>Specifications_Quantities!F34</f>
        <v>No</v>
      </c>
      <c r="G5" s="170" t="str">
        <f>Specifications_Quantities!G34</f>
        <v>POE ports</v>
      </c>
      <c r="H5" s="170" t="str">
        <f>Specifications_Quantities!H34</f>
        <v>NA</v>
      </c>
      <c r="I5" s="170" t="str">
        <f>Specifications_Quantities!I34</f>
        <v>NA</v>
      </c>
      <c r="J5" s="170" t="str">
        <f>Specifications_Quantities!J34</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CAB09FAC-5F5F-4D9E-B801-C26167D297A4}"/>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1102D-6102-41B9-9B26-34E2B14C3925}">
  <sheetPr>
    <tabColor rgb="FFFFFF00"/>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Specifications_Quantities!A32</f>
        <v>Item</v>
      </c>
      <c r="B4" s="1" t="str">
        <f>Specifications_Quantities!B32</f>
        <v>Port Qty</v>
      </c>
      <c r="C4" s="1" t="str">
        <f>Specifications_Quantities!C32</f>
        <v>Port Speed</v>
      </c>
      <c r="D4" s="1" t="str">
        <f>Specifications_Quantities!D32</f>
        <v>Media Type</v>
      </c>
      <c r="E4" s="1" t="str">
        <f>Specifications_Quantities!E32</f>
        <v>Redundant Power Supply</v>
      </c>
      <c r="F4" s="1" t="str">
        <f>Specifications_Quantities!F32</f>
        <v>Redundant Fan Trays</v>
      </c>
      <c r="G4" s="1" t="str">
        <f>Specifications_Quantities!G32</f>
        <v>Other</v>
      </c>
      <c r="H4" s="1" t="str">
        <f>Specifications_Quantities!H32</f>
        <v>NA</v>
      </c>
      <c r="I4" s="1" t="str">
        <f>Specifications_Quantities!I32</f>
        <v>NA</v>
      </c>
      <c r="J4" s="1" t="str">
        <f>Specifications_Quantities!J32</f>
        <v>Purpose</v>
      </c>
    </row>
    <row r="5" spans="1:11" ht="27.75" x14ac:dyDescent="0.45">
      <c r="A5" s="170" t="str">
        <f>Specifications_Quantities!A35</f>
        <v>Cloud Firewall</v>
      </c>
      <c r="B5" s="170" t="str">
        <f>Specifications_Quantities!B35</f>
        <v>NA</v>
      </c>
      <c r="C5" s="170" t="str">
        <f>Specifications_Quantities!C35</f>
        <v>NA</v>
      </c>
      <c r="D5" s="171" t="str">
        <f>Specifications_Quantities!D35</f>
        <v>NA</v>
      </c>
      <c r="E5" s="170" t="str">
        <f>Specifications_Quantities!E35</f>
        <v>NA</v>
      </c>
      <c r="F5" s="170" t="str">
        <f>Specifications_Quantities!F35</f>
        <v>NA</v>
      </c>
      <c r="G5" s="170" t="str">
        <f>Specifications_Quantities!G35</f>
        <v>NA</v>
      </c>
      <c r="H5" s="170" t="str">
        <f>Specifications_Quantities!H35</f>
        <v>NA</v>
      </c>
      <c r="I5" s="170" t="str">
        <f>Specifications_Quantities!I35</f>
        <v>NA</v>
      </c>
      <c r="J5" s="170" t="str">
        <f>Specifications_Quantities!J35</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470</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471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x14ac:dyDescent="0.45">
      <c r="A33" s="189" t="s">
        <v>464</v>
      </c>
      <c r="B33" s="190" t="s">
        <v>472</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475</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44FCD45B-D554-48CF-BB0B-78F3FB363130}"/>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DC42-4F12-439E-AC83-394A4ABFB110}">
  <sheetPr>
    <tabColor rgb="FF92D050"/>
  </sheetPr>
  <dimension ref="A1:M313"/>
  <sheetViews>
    <sheetView workbookViewId="0">
      <pane xSplit="3" ySplit="2" topLeftCell="D3" activePane="bottomRight" state="frozen"/>
      <selection activeCell="B3" sqref="B3"/>
      <selection pane="topRight" activeCell="B3" sqref="B3"/>
      <selection pane="bottomLeft" activeCell="B3" sqref="B3"/>
      <selection pane="bottomRight" activeCell="B3" sqref="B3"/>
    </sheetView>
  </sheetViews>
  <sheetFormatPr defaultColWidth="9.1328125" defaultRowHeight="14.25" x14ac:dyDescent="0.45"/>
  <cols>
    <col min="1" max="1" width="12.53125" bestFit="1" customWidth="1"/>
    <col min="2" max="2" width="37.1328125" customWidth="1"/>
    <col min="3" max="13" width="12.6640625" customWidth="1"/>
  </cols>
  <sheetData>
    <row r="1" spans="1:13" x14ac:dyDescent="0.45">
      <c r="D1" s="37" t="s">
        <v>67</v>
      </c>
      <c r="E1" s="37" t="s">
        <v>68</v>
      </c>
      <c r="F1" s="37" t="s">
        <v>69</v>
      </c>
      <c r="G1" s="37" t="s">
        <v>70</v>
      </c>
      <c r="H1" s="37" t="s">
        <v>71</v>
      </c>
      <c r="I1" s="37" t="s">
        <v>262</v>
      </c>
      <c r="J1" s="37" t="s">
        <v>263</v>
      </c>
      <c r="K1" s="37" t="s">
        <v>264</v>
      </c>
      <c r="L1" s="37" t="s">
        <v>265</v>
      </c>
      <c r="M1" s="37" t="s">
        <v>266</v>
      </c>
    </row>
    <row r="2" spans="1:13" ht="27.75" x14ac:dyDescent="0.45">
      <c r="A2" s="10" t="s">
        <v>237</v>
      </c>
      <c r="B2" s="10" t="s">
        <v>120</v>
      </c>
      <c r="C2" s="10" t="s">
        <v>25</v>
      </c>
      <c r="D2" s="10">
        <v>2024</v>
      </c>
      <c r="E2" s="10">
        <v>2025</v>
      </c>
      <c r="F2" s="10">
        <v>2026</v>
      </c>
      <c r="G2" s="10">
        <v>2027</v>
      </c>
      <c r="H2" s="10">
        <v>2028</v>
      </c>
      <c r="I2" s="10">
        <v>2029</v>
      </c>
      <c r="J2" s="10">
        <v>2030</v>
      </c>
      <c r="K2" s="10">
        <v>2031</v>
      </c>
      <c r="L2" s="10">
        <v>2032</v>
      </c>
      <c r="M2" s="10">
        <v>2033</v>
      </c>
    </row>
    <row r="3" spans="1:13" x14ac:dyDescent="0.45">
      <c r="A3" s="10" t="s">
        <v>267</v>
      </c>
      <c r="B3" s="71" t="s">
        <v>21</v>
      </c>
      <c r="C3" s="10" t="str">
        <f t="shared" ref="C3:M3" si="0">C2</f>
        <v>Quantity</v>
      </c>
      <c r="D3" s="10">
        <f t="shared" si="0"/>
        <v>2024</v>
      </c>
      <c r="E3" s="10">
        <f t="shared" si="0"/>
        <v>2025</v>
      </c>
      <c r="F3" s="10">
        <f t="shared" si="0"/>
        <v>2026</v>
      </c>
      <c r="G3" s="10">
        <f t="shared" si="0"/>
        <v>2027</v>
      </c>
      <c r="H3" s="10">
        <f t="shared" si="0"/>
        <v>2028</v>
      </c>
      <c r="I3" s="10">
        <f t="shared" si="0"/>
        <v>2029</v>
      </c>
      <c r="J3" s="10">
        <f t="shared" si="0"/>
        <v>2030</v>
      </c>
      <c r="K3" s="10">
        <f t="shared" si="0"/>
        <v>2031</v>
      </c>
      <c r="L3" s="10">
        <f t="shared" si="0"/>
        <v>2032</v>
      </c>
      <c r="M3" s="10">
        <f t="shared" si="0"/>
        <v>2033</v>
      </c>
    </row>
    <row r="4" spans="1:13" x14ac:dyDescent="0.45">
      <c r="A4" s="38">
        <f>'Cost Model'!$D$42</f>
        <v>0</v>
      </c>
      <c r="B4" s="70" t="s">
        <v>67</v>
      </c>
      <c r="C4" s="39" t="e">
        <f>'Cost Model'!$F$3</f>
        <v>#REF!</v>
      </c>
      <c r="D4" s="38" t="e">
        <f>SUM($C4)*$A4</f>
        <v>#REF!</v>
      </c>
      <c r="E4" s="38" t="e">
        <f t="shared" ref="E4:M11" si="1">SUM($C4)*$A4</f>
        <v>#REF!</v>
      </c>
      <c r="F4" s="38" t="e">
        <f t="shared" si="1"/>
        <v>#REF!</v>
      </c>
      <c r="G4" s="38" t="e">
        <f t="shared" si="1"/>
        <v>#REF!</v>
      </c>
      <c r="H4" s="38" t="e">
        <f t="shared" si="1"/>
        <v>#REF!</v>
      </c>
      <c r="I4" s="38" t="e">
        <f t="shared" si="1"/>
        <v>#REF!</v>
      </c>
      <c r="J4" s="38" t="e">
        <f t="shared" si="1"/>
        <v>#REF!</v>
      </c>
      <c r="K4" s="38"/>
      <c r="L4" s="38"/>
      <c r="M4" s="38"/>
    </row>
    <row r="5" spans="1:13" x14ac:dyDescent="0.45">
      <c r="A5" s="38">
        <f>'Cost Model'!$D$42</f>
        <v>0</v>
      </c>
      <c r="B5" s="70" t="s">
        <v>68</v>
      </c>
      <c r="C5" s="39" t="e">
        <f>'Cost Model'!$G$3</f>
        <v>#REF!</v>
      </c>
      <c r="D5" s="2"/>
      <c r="E5" s="38" t="e">
        <f t="shared" si="1"/>
        <v>#REF!</v>
      </c>
      <c r="F5" s="38" t="e">
        <f t="shared" si="1"/>
        <v>#REF!</v>
      </c>
      <c r="G5" s="38" t="e">
        <f t="shared" si="1"/>
        <v>#REF!</v>
      </c>
      <c r="H5" s="38" t="e">
        <f t="shared" si="1"/>
        <v>#REF!</v>
      </c>
      <c r="I5" s="38" t="e">
        <f t="shared" si="1"/>
        <v>#REF!</v>
      </c>
      <c r="J5" s="38" t="e">
        <f t="shared" si="1"/>
        <v>#REF!</v>
      </c>
      <c r="K5" s="38" t="e">
        <f t="shared" si="1"/>
        <v>#REF!</v>
      </c>
      <c r="L5" s="38"/>
      <c r="M5" s="38"/>
    </row>
    <row r="6" spans="1:13" x14ac:dyDescent="0.45">
      <c r="A6" s="38">
        <f>'Cost Model'!$D$42</f>
        <v>0</v>
      </c>
      <c r="B6" s="70" t="s">
        <v>69</v>
      </c>
      <c r="C6" s="39" t="e">
        <f>'Cost Model'!$H$3</f>
        <v>#REF!</v>
      </c>
      <c r="D6" s="2"/>
      <c r="E6" s="2"/>
      <c r="F6" s="38" t="e">
        <f t="shared" si="1"/>
        <v>#REF!</v>
      </c>
      <c r="G6" s="38" t="e">
        <f t="shared" si="1"/>
        <v>#REF!</v>
      </c>
      <c r="H6" s="38" t="e">
        <f t="shared" si="1"/>
        <v>#REF!</v>
      </c>
      <c r="I6" s="38" t="e">
        <f t="shared" si="1"/>
        <v>#REF!</v>
      </c>
      <c r="J6" s="38" t="e">
        <f t="shared" si="1"/>
        <v>#REF!</v>
      </c>
      <c r="K6" s="38" t="e">
        <f t="shared" si="1"/>
        <v>#REF!</v>
      </c>
      <c r="L6" s="38" t="e">
        <f t="shared" si="1"/>
        <v>#REF!</v>
      </c>
      <c r="M6" s="38"/>
    </row>
    <row r="7" spans="1:13" x14ac:dyDescent="0.45">
      <c r="A7" s="38">
        <f>'Cost Model'!$D$42</f>
        <v>0</v>
      </c>
      <c r="B7" s="70" t="s">
        <v>70</v>
      </c>
      <c r="C7" s="39" t="e">
        <f>'Cost Model'!$I$3</f>
        <v>#REF!</v>
      </c>
      <c r="D7" s="2"/>
      <c r="E7" s="2"/>
      <c r="F7" s="2"/>
      <c r="G7" s="38" t="e">
        <f t="shared" si="1"/>
        <v>#REF!</v>
      </c>
      <c r="H7" s="38" t="e">
        <f t="shared" si="1"/>
        <v>#REF!</v>
      </c>
      <c r="I7" s="38" t="e">
        <f t="shared" si="1"/>
        <v>#REF!</v>
      </c>
      <c r="J7" s="38" t="e">
        <f t="shared" si="1"/>
        <v>#REF!</v>
      </c>
      <c r="K7" s="38" t="e">
        <f t="shared" si="1"/>
        <v>#REF!</v>
      </c>
      <c r="L7" s="38" t="e">
        <f t="shared" si="1"/>
        <v>#REF!</v>
      </c>
      <c r="M7" s="38" t="e">
        <f t="shared" si="1"/>
        <v>#REF!</v>
      </c>
    </row>
    <row r="8" spans="1:13" x14ac:dyDescent="0.45">
      <c r="A8" s="38">
        <f>'Cost Model'!$D$42</f>
        <v>0</v>
      </c>
      <c r="B8" s="70" t="s">
        <v>71</v>
      </c>
      <c r="C8" s="39" t="e">
        <f>'Cost Model'!$J$3</f>
        <v>#REF!</v>
      </c>
      <c r="D8" s="2"/>
      <c r="E8" s="2"/>
      <c r="F8" s="2"/>
      <c r="G8" s="2"/>
      <c r="H8" s="38" t="e">
        <f>SUM($C8)*$A8</f>
        <v>#REF!</v>
      </c>
      <c r="I8" s="38" t="e">
        <f t="shared" si="1"/>
        <v>#REF!</v>
      </c>
      <c r="J8" s="38" t="e">
        <f t="shared" si="1"/>
        <v>#REF!</v>
      </c>
      <c r="K8" s="38" t="e">
        <f t="shared" si="1"/>
        <v>#REF!</v>
      </c>
      <c r="L8" s="38" t="e">
        <f t="shared" si="1"/>
        <v>#REF!</v>
      </c>
      <c r="M8" s="38" t="e">
        <f t="shared" si="1"/>
        <v>#REF!</v>
      </c>
    </row>
    <row r="9" spans="1:13" x14ac:dyDescent="0.45">
      <c r="A9" s="38">
        <f>'Cost Model'!$D$42</f>
        <v>0</v>
      </c>
      <c r="B9" s="70" t="s">
        <v>262</v>
      </c>
      <c r="C9" s="39" t="str">
        <f>'Cost Model'!$K$3</f>
        <v>NA</v>
      </c>
      <c r="D9" s="2"/>
      <c r="E9" s="2"/>
      <c r="F9" s="2"/>
      <c r="G9" s="2"/>
      <c r="H9" s="38"/>
      <c r="I9" s="38">
        <f>SUM($C9)*$A9</f>
        <v>0</v>
      </c>
      <c r="J9" s="38">
        <f t="shared" si="1"/>
        <v>0</v>
      </c>
      <c r="K9" s="38">
        <f t="shared" si="1"/>
        <v>0</v>
      </c>
      <c r="L9" s="38">
        <f t="shared" si="1"/>
        <v>0</v>
      </c>
      <c r="M9" s="38">
        <f t="shared" si="1"/>
        <v>0</v>
      </c>
    </row>
    <row r="10" spans="1:13" x14ac:dyDescent="0.45">
      <c r="A10" s="38">
        <f>'Cost Model'!$D$42</f>
        <v>0</v>
      </c>
      <c r="B10" s="70" t="s">
        <v>263</v>
      </c>
      <c r="C10" s="39" t="str">
        <f>'Cost Model'!$L$3</f>
        <v>NA</v>
      </c>
      <c r="D10" s="2"/>
      <c r="E10" s="2"/>
      <c r="F10" s="2"/>
      <c r="G10" s="2"/>
      <c r="H10" s="38"/>
      <c r="I10" s="38"/>
      <c r="J10" s="38">
        <f>SUM($C10)*$A10</f>
        <v>0</v>
      </c>
      <c r="K10" s="38">
        <f t="shared" si="1"/>
        <v>0</v>
      </c>
      <c r="L10" s="38">
        <f t="shared" si="1"/>
        <v>0</v>
      </c>
      <c r="M10" s="38">
        <f t="shared" si="1"/>
        <v>0</v>
      </c>
    </row>
    <row r="11" spans="1:13" x14ac:dyDescent="0.45">
      <c r="A11" s="38">
        <f>'Cost Model'!$D$42</f>
        <v>0</v>
      </c>
      <c r="B11" s="70" t="s">
        <v>264</v>
      </c>
      <c r="C11" s="39" t="str">
        <f>'Cost Model'!$M$3</f>
        <v>NA</v>
      </c>
      <c r="D11" s="2"/>
      <c r="E11" s="2"/>
      <c r="F11" s="2"/>
      <c r="G11" s="2"/>
      <c r="H11" s="38"/>
      <c r="I11" s="38"/>
      <c r="J11" s="38"/>
      <c r="K11" s="38">
        <f>SUM($C11)*$A11</f>
        <v>0</v>
      </c>
      <c r="L11" s="38">
        <f t="shared" si="1"/>
        <v>0</v>
      </c>
      <c r="M11" s="38">
        <f t="shared" si="1"/>
        <v>0</v>
      </c>
    </row>
    <row r="12" spans="1:13" x14ac:dyDescent="0.45">
      <c r="A12" s="38">
        <f>'Cost Model'!$D$42</f>
        <v>0</v>
      </c>
      <c r="B12" s="70" t="s">
        <v>265</v>
      </c>
      <c r="C12" s="39" t="str">
        <f>'Cost Model'!$N$3</f>
        <v>NA</v>
      </c>
      <c r="D12" s="2"/>
      <c r="E12" s="2"/>
      <c r="F12" s="2"/>
      <c r="G12" s="2"/>
      <c r="H12" s="38"/>
      <c r="I12" s="38"/>
      <c r="J12" s="38"/>
      <c r="K12" s="38"/>
      <c r="L12" s="38">
        <f>SUM($C12)*$A12</f>
        <v>0</v>
      </c>
      <c r="M12" s="38">
        <f>SUM($C12)*$A12</f>
        <v>0</v>
      </c>
    </row>
    <row r="13" spans="1:13" x14ac:dyDescent="0.45">
      <c r="A13" s="38">
        <f>'Cost Model'!$D$42</f>
        <v>0</v>
      </c>
      <c r="B13" s="70" t="s">
        <v>266</v>
      </c>
      <c r="C13" s="39" t="str">
        <f>'Cost Model'!$O$3</f>
        <v>NA</v>
      </c>
      <c r="D13" s="2"/>
      <c r="E13" s="2"/>
      <c r="F13" s="2"/>
      <c r="G13" s="2"/>
      <c r="H13" s="38"/>
      <c r="I13" s="38"/>
      <c r="J13" s="38"/>
      <c r="K13" s="38"/>
      <c r="L13" s="38"/>
      <c r="M13" s="38">
        <f>SUM($C13)*$A13</f>
        <v>0</v>
      </c>
    </row>
    <row r="14" spans="1:13" x14ac:dyDescent="0.45">
      <c r="A14" s="71"/>
      <c r="B14" s="71" t="s">
        <v>27</v>
      </c>
      <c r="C14" s="72"/>
      <c r="D14" s="73" t="e">
        <f>SUM(D4:D13)</f>
        <v>#REF!</v>
      </c>
      <c r="E14" s="73" t="e">
        <f t="shared" ref="E14:M14" si="2">SUM(E4:E13)</f>
        <v>#REF!</v>
      </c>
      <c r="F14" s="73" t="e">
        <f t="shared" si="2"/>
        <v>#REF!</v>
      </c>
      <c r="G14" s="73" t="e">
        <f t="shared" si="2"/>
        <v>#REF!</v>
      </c>
      <c r="H14" s="73" t="e">
        <f t="shared" si="2"/>
        <v>#REF!</v>
      </c>
      <c r="I14" s="73" t="e">
        <f t="shared" si="2"/>
        <v>#REF!</v>
      </c>
      <c r="J14" s="73" t="e">
        <f t="shared" si="2"/>
        <v>#REF!</v>
      </c>
      <c r="K14" s="73" t="e">
        <f t="shared" si="2"/>
        <v>#REF!</v>
      </c>
      <c r="L14" s="73" t="e">
        <f t="shared" si="2"/>
        <v>#REF!</v>
      </c>
      <c r="M14" s="73" t="e">
        <f t="shared" si="2"/>
        <v>#REF!</v>
      </c>
    </row>
    <row r="15" spans="1:13" x14ac:dyDescent="0.45">
      <c r="A15" s="74"/>
      <c r="B15" s="74"/>
      <c r="C15" s="75"/>
    </row>
    <row r="16" spans="1:13" x14ac:dyDescent="0.45">
      <c r="A16" s="10" t="s">
        <v>267</v>
      </c>
      <c r="B16" s="71" t="s">
        <v>235</v>
      </c>
      <c r="C16" s="10" t="str">
        <f t="shared" ref="C16:M16" si="3">C2</f>
        <v>Quantity</v>
      </c>
      <c r="D16" s="10">
        <f t="shared" si="3"/>
        <v>2024</v>
      </c>
      <c r="E16" s="10">
        <f t="shared" si="3"/>
        <v>2025</v>
      </c>
      <c r="F16" s="10">
        <f t="shared" si="3"/>
        <v>2026</v>
      </c>
      <c r="G16" s="10">
        <f t="shared" si="3"/>
        <v>2027</v>
      </c>
      <c r="H16" s="10">
        <f t="shared" si="3"/>
        <v>2028</v>
      </c>
      <c r="I16" s="10">
        <f t="shared" si="3"/>
        <v>2029</v>
      </c>
      <c r="J16" s="10">
        <f t="shared" si="3"/>
        <v>2030</v>
      </c>
      <c r="K16" s="10">
        <f t="shared" si="3"/>
        <v>2031</v>
      </c>
      <c r="L16" s="10">
        <f t="shared" si="3"/>
        <v>2032</v>
      </c>
      <c r="M16" s="10">
        <f t="shared" si="3"/>
        <v>2033</v>
      </c>
    </row>
    <row r="17" spans="1:13" x14ac:dyDescent="0.45">
      <c r="A17" s="38">
        <f>'Cost Model'!$D$43</f>
        <v>0</v>
      </c>
      <c r="B17" s="70" t="str">
        <f t="shared" ref="B17:B27" si="4">B4</f>
        <v>FY23-24</v>
      </c>
      <c r="C17" s="39" t="e">
        <f>'Cost Model'!$F$4</f>
        <v>#REF!</v>
      </c>
      <c r="D17" s="38" t="e">
        <f>SUM($C17)*$A17</f>
        <v>#REF!</v>
      </c>
      <c r="E17" s="38" t="e">
        <f t="shared" ref="E17:M24" si="5">SUM($C17)*$A17</f>
        <v>#REF!</v>
      </c>
      <c r="F17" s="38" t="e">
        <f t="shared" si="5"/>
        <v>#REF!</v>
      </c>
      <c r="G17" s="38" t="e">
        <f t="shared" si="5"/>
        <v>#REF!</v>
      </c>
      <c r="H17" s="38" t="e">
        <f t="shared" si="5"/>
        <v>#REF!</v>
      </c>
      <c r="I17" s="38" t="e">
        <f t="shared" si="5"/>
        <v>#REF!</v>
      </c>
      <c r="J17" s="38" t="e">
        <f t="shared" si="5"/>
        <v>#REF!</v>
      </c>
      <c r="K17" s="38"/>
      <c r="L17" s="38"/>
      <c r="M17" s="38"/>
    </row>
    <row r="18" spans="1:13" x14ac:dyDescent="0.45">
      <c r="A18" s="38">
        <f>'Cost Model'!$D$43</f>
        <v>0</v>
      </c>
      <c r="B18" s="70" t="str">
        <f t="shared" si="4"/>
        <v>FY24-25</v>
      </c>
      <c r="C18" s="39" t="e">
        <f>'Cost Model'!$G$4</f>
        <v>#REF!</v>
      </c>
      <c r="D18" s="2"/>
      <c r="E18" s="38" t="e">
        <f t="shared" si="5"/>
        <v>#REF!</v>
      </c>
      <c r="F18" s="38" t="e">
        <f t="shared" si="5"/>
        <v>#REF!</v>
      </c>
      <c r="G18" s="38" t="e">
        <f t="shared" si="5"/>
        <v>#REF!</v>
      </c>
      <c r="H18" s="38" t="e">
        <f t="shared" si="5"/>
        <v>#REF!</v>
      </c>
      <c r="I18" s="38" t="e">
        <f t="shared" si="5"/>
        <v>#REF!</v>
      </c>
      <c r="J18" s="38" t="e">
        <f t="shared" si="5"/>
        <v>#REF!</v>
      </c>
      <c r="K18" s="38" t="e">
        <f t="shared" si="5"/>
        <v>#REF!</v>
      </c>
      <c r="L18" s="38"/>
      <c r="M18" s="38"/>
    </row>
    <row r="19" spans="1:13" x14ac:dyDescent="0.45">
      <c r="A19" s="38">
        <f>'Cost Model'!$D$43</f>
        <v>0</v>
      </c>
      <c r="B19" s="70" t="str">
        <f t="shared" si="4"/>
        <v>FY25-26</v>
      </c>
      <c r="C19" s="39" t="e">
        <f>'Cost Model'!$H$4</f>
        <v>#REF!</v>
      </c>
      <c r="D19" s="2"/>
      <c r="E19" s="2"/>
      <c r="F19" s="38" t="e">
        <f t="shared" si="5"/>
        <v>#REF!</v>
      </c>
      <c r="G19" s="38" t="e">
        <f t="shared" si="5"/>
        <v>#REF!</v>
      </c>
      <c r="H19" s="38" t="e">
        <f t="shared" si="5"/>
        <v>#REF!</v>
      </c>
      <c r="I19" s="38" t="e">
        <f t="shared" si="5"/>
        <v>#REF!</v>
      </c>
      <c r="J19" s="38" t="e">
        <f t="shared" si="5"/>
        <v>#REF!</v>
      </c>
      <c r="K19" s="38" t="e">
        <f t="shared" si="5"/>
        <v>#REF!</v>
      </c>
      <c r="L19" s="38" t="e">
        <f t="shared" si="5"/>
        <v>#REF!</v>
      </c>
      <c r="M19" s="38"/>
    </row>
    <row r="20" spans="1:13" x14ac:dyDescent="0.45">
      <c r="A20" s="38">
        <f>'Cost Model'!$D$43</f>
        <v>0</v>
      </c>
      <c r="B20" s="70" t="str">
        <f t="shared" si="4"/>
        <v>FY26-27</v>
      </c>
      <c r="C20" s="39" t="e">
        <f>'Cost Model'!$I$4</f>
        <v>#REF!</v>
      </c>
      <c r="D20" s="2"/>
      <c r="E20" s="2"/>
      <c r="F20" s="2"/>
      <c r="G20" s="38" t="e">
        <f t="shared" si="5"/>
        <v>#REF!</v>
      </c>
      <c r="H20" s="38" t="e">
        <f t="shared" si="5"/>
        <v>#REF!</v>
      </c>
      <c r="I20" s="38" t="e">
        <f t="shared" si="5"/>
        <v>#REF!</v>
      </c>
      <c r="J20" s="38" t="e">
        <f t="shared" si="5"/>
        <v>#REF!</v>
      </c>
      <c r="K20" s="38" t="e">
        <f t="shared" si="5"/>
        <v>#REF!</v>
      </c>
      <c r="L20" s="38" t="e">
        <f t="shared" si="5"/>
        <v>#REF!</v>
      </c>
      <c r="M20" s="38" t="e">
        <f t="shared" si="5"/>
        <v>#REF!</v>
      </c>
    </row>
    <row r="21" spans="1:13" x14ac:dyDescent="0.45">
      <c r="A21" s="38">
        <f>'Cost Model'!$D$43</f>
        <v>0</v>
      </c>
      <c r="B21" s="70" t="str">
        <f t="shared" si="4"/>
        <v>FY27-28</v>
      </c>
      <c r="C21" s="39" t="e">
        <f>'Cost Model'!$J$4</f>
        <v>#REF!</v>
      </c>
      <c r="D21" s="2"/>
      <c r="E21" s="2"/>
      <c r="F21" s="2"/>
      <c r="G21" s="2"/>
      <c r="H21" s="38" t="e">
        <f>SUM($C21)*$A21</f>
        <v>#REF!</v>
      </c>
      <c r="I21" s="38" t="e">
        <f t="shared" si="5"/>
        <v>#REF!</v>
      </c>
      <c r="J21" s="38" t="e">
        <f t="shared" si="5"/>
        <v>#REF!</v>
      </c>
      <c r="K21" s="38" t="e">
        <f t="shared" si="5"/>
        <v>#REF!</v>
      </c>
      <c r="L21" s="38" t="e">
        <f t="shared" si="5"/>
        <v>#REF!</v>
      </c>
      <c r="M21" s="38" t="e">
        <f t="shared" si="5"/>
        <v>#REF!</v>
      </c>
    </row>
    <row r="22" spans="1:13" x14ac:dyDescent="0.45">
      <c r="A22" s="38">
        <f>'Cost Model'!$D$43</f>
        <v>0</v>
      </c>
      <c r="B22" s="70" t="str">
        <f t="shared" si="4"/>
        <v>FY28-29</v>
      </c>
      <c r="C22" s="39">
        <f>'Cost Model'!$K$4</f>
        <v>0</v>
      </c>
      <c r="D22" s="2"/>
      <c r="E22" s="2"/>
      <c r="F22" s="2"/>
      <c r="G22" s="2"/>
      <c r="H22" s="38"/>
      <c r="I22" s="38">
        <f>SUM($C22)*$A22</f>
        <v>0</v>
      </c>
      <c r="J22" s="38">
        <f t="shared" si="5"/>
        <v>0</v>
      </c>
      <c r="K22" s="38">
        <f t="shared" si="5"/>
        <v>0</v>
      </c>
      <c r="L22" s="38">
        <f t="shared" si="5"/>
        <v>0</v>
      </c>
      <c r="M22" s="38">
        <f t="shared" si="5"/>
        <v>0</v>
      </c>
    </row>
    <row r="23" spans="1:13" x14ac:dyDescent="0.45">
      <c r="A23" s="38">
        <f>'Cost Model'!$D$43</f>
        <v>0</v>
      </c>
      <c r="B23" s="70" t="str">
        <f t="shared" si="4"/>
        <v>FY29-30</v>
      </c>
      <c r="C23" s="39">
        <f>'Cost Model'!$L$4</f>
        <v>0</v>
      </c>
      <c r="D23" s="2"/>
      <c r="E23" s="2"/>
      <c r="F23" s="2"/>
      <c r="G23" s="2"/>
      <c r="H23" s="38"/>
      <c r="I23" s="38"/>
      <c r="J23" s="38">
        <f>SUM($C23)*$A23</f>
        <v>0</v>
      </c>
      <c r="K23" s="38">
        <f t="shared" si="5"/>
        <v>0</v>
      </c>
      <c r="L23" s="38">
        <f t="shared" si="5"/>
        <v>0</v>
      </c>
      <c r="M23" s="38">
        <f t="shared" si="5"/>
        <v>0</v>
      </c>
    </row>
    <row r="24" spans="1:13" x14ac:dyDescent="0.45">
      <c r="A24" s="38">
        <f>'Cost Model'!$D$43</f>
        <v>0</v>
      </c>
      <c r="B24" s="70" t="str">
        <f t="shared" si="4"/>
        <v>FY30-31</v>
      </c>
      <c r="C24" s="39" t="e">
        <f>'Cost Model'!$M$4</f>
        <v>#REF!</v>
      </c>
      <c r="D24" s="2"/>
      <c r="E24" s="2"/>
      <c r="F24" s="2"/>
      <c r="G24" s="2"/>
      <c r="H24" s="38"/>
      <c r="I24" s="38"/>
      <c r="J24" s="38"/>
      <c r="K24" s="38" t="e">
        <f>SUM($C24)*$A24</f>
        <v>#REF!</v>
      </c>
      <c r="L24" s="38" t="e">
        <f t="shared" si="5"/>
        <v>#REF!</v>
      </c>
      <c r="M24" s="38" t="e">
        <f t="shared" si="5"/>
        <v>#REF!</v>
      </c>
    </row>
    <row r="25" spans="1:13" x14ac:dyDescent="0.45">
      <c r="A25" s="38">
        <f>'Cost Model'!$D$43</f>
        <v>0</v>
      </c>
      <c r="B25" s="70" t="str">
        <f t="shared" si="4"/>
        <v>FY31-32</v>
      </c>
      <c r="C25" s="39" t="e">
        <f>'Cost Model'!$N$4</f>
        <v>#REF!</v>
      </c>
      <c r="D25" s="2"/>
      <c r="E25" s="2"/>
      <c r="F25" s="2"/>
      <c r="G25" s="2"/>
      <c r="H25" s="38"/>
      <c r="I25" s="38"/>
      <c r="J25" s="38"/>
      <c r="K25" s="38"/>
      <c r="L25" s="38" t="e">
        <f>SUM($C25)*$A25</f>
        <v>#REF!</v>
      </c>
      <c r="M25" s="38" t="e">
        <f>SUM($C25)*$A25</f>
        <v>#REF!</v>
      </c>
    </row>
    <row r="26" spans="1:13" x14ac:dyDescent="0.45">
      <c r="A26" s="38">
        <f>'Cost Model'!$D$43</f>
        <v>0</v>
      </c>
      <c r="B26" s="70" t="str">
        <f t="shared" si="4"/>
        <v>FY32-33</v>
      </c>
      <c r="C26" s="39" t="e">
        <f>'Cost Model'!$O$4</f>
        <v>#REF!</v>
      </c>
      <c r="D26" s="2"/>
      <c r="E26" s="2"/>
      <c r="F26" s="2"/>
      <c r="G26" s="2"/>
      <c r="H26" s="38"/>
      <c r="I26" s="38"/>
      <c r="J26" s="38"/>
      <c r="K26" s="38"/>
      <c r="L26" s="38"/>
      <c r="M26" s="38" t="e">
        <f>SUM($C26)*$A26</f>
        <v>#REF!</v>
      </c>
    </row>
    <row r="27" spans="1:13" x14ac:dyDescent="0.45">
      <c r="A27" s="71"/>
      <c r="B27" s="71" t="str">
        <f t="shared" si="4"/>
        <v>Total</v>
      </c>
      <c r="C27" s="72"/>
      <c r="D27" s="73" t="e">
        <f>SUM(D17:D26)</f>
        <v>#REF!</v>
      </c>
      <c r="E27" s="73" t="e">
        <f t="shared" ref="E27:M27" si="6">SUM(E17:E26)</f>
        <v>#REF!</v>
      </c>
      <c r="F27" s="73" t="e">
        <f t="shared" si="6"/>
        <v>#REF!</v>
      </c>
      <c r="G27" s="73" t="e">
        <f t="shared" si="6"/>
        <v>#REF!</v>
      </c>
      <c r="H27" s="73" t="e">
        <f t="shared" si="6"/>
        <v>#REF!</v>
      </c>
      <c r="I27" s="73" t="e">
        <f t="shared" si="6"/>
        <v>#REF!</v>
      </c>
      <c r="J27" s="73" t="e">
        <f t="shared" si="6"/>
        <v>#REF!</v>
      </c>
      <c r="K27" s="73" t="e">
        <f t="shared" si="6"/>
        <v>#REF!</v>
      </c>
      <c r="L27" s="73" t="e">
        <f t="shared" si="6"/>
        <v>#REF!</v>
      </c>
      <c r="M27" s="73" t="e">
        <f t="shared" si="6"/>
        <v>#REF!</v>
      </c>
    </row>
    <row r="28" spans="1:13" x14ac:dyDescent="0.45">
      <c r="A28" s="2"/>
      <c r="B28" s="2"/>
      <c r="C28" s="75"/>
    </row>
    <row r="29" spans="1:13" x14ac:dyDescent="0.45">
      <c r="A29" s="10" t="s">
        <v>267</v>
      </c>
      <c r="B29" s="71" t="s">
        <v>22</v>
      </c>
      <c r="C29" s="10" t="str">
        <f t="shared" ref="C29:M29" si="7">C2</f>
        <v>Quantity</v>
      </c>
      <c r="D29" s="10">
        <f t="shared" si="7"/>
        <v>2024</v>
      </c>
      <c r="E29" s="10">
        <f t="shared" si="7"/>
        <v>2025</v>
      </c>
      <c r="F29" s="10">
        <f t="shared" si="7"/>
        <v>2026</v>
      </c>
      <c r="G29" s="10">
        <f t="shared" si="7"/>
        <v>2027</v>
      </c>
      <c r="H29" s="10">
        <f t="shared" si="7"/>
        <v>2028</v>
      </c>
      <c r="I29" s="10">
        <f t="shared" si="7"/>
        <v>2029</v>
      </c>
      <c r="J29" s="10">
        <f t="shared" si="7"/>
        <v>2030</v>
      </c>
      <c r="K29" s="10">
        <f t="shared" si="7"/>
        <v>2031</v>
      </c>
      <c r="L29" s="10">
        <f t="shared" si="7"/>
        <v>2032</v>
      </c>
      <c r="M29" s="10">
        <f t="shared" si="7"/>
        <v>2033</v>
      </c>
    </row>
    <row r="30" spans="1:13" x14ac:dyDescent="0.45">
      <c r="A30" s="38">
        <f>'Cost Model'!$D$44</f>
        <v>0</v>
      </c>
      <c r="B30" s="70" t="str">
        <f t="shared" ref="B30:B40" si="8">B4</f>
        <v>FY23-24</v>
      </c>
      <c r="C30" s="39" t="e">
        <f>'Cost Model'!$F$5</f>
        <v>#REF!</v>
      </c>
      <c r="D30" s="38" t="e">
        <f>SUM($C30)*$A30</f>
        <v>#REF!</v>
      </c>
      <c r="E30" s="38" t="e">
        <f t="shared" ref="E30:M37" si="9">SUM($C30)*$A30</f>
        <v>#REF!</v>
      </c>
      <c r="F30" s="38" t="e">
        <f t="shared" si="9"/>
        <v>#REF!</v>
      </c>
      <c r="G30" s="38" t="e">
        <f t="shared" si="9"/>
        <v>#REF!</v>
      </c>
      <c r="H30" s="38" t="e">
        <f t="shared" si="9"/>
        <v>#REF!</v>
      </c>
      <c r="I30" s="38" t="e">
        <f t="shared" si="9"/>
        <v>#REF!</v>
      </c>
      <c r="J30" s="38" t="e">
        <f t="shared" si="9"/>
        <v>#REF!</v>
      </c>
      <c r="K30" s="38"/>
      <c r="L30" s="38"/>
      <c r="M30" s="38"/>
    </row>
    <row r="31" spans="1:13" x14ac:dyDescent="0.45">
      <c r="A31" s="38">
        <f>'Cost Model'!$D$44</f>
        <v>0</v>
      </c>
      <c r="B31" s="70" t="str">
        <f t="shared" si="8"/>
        <v>FY24-25</v>
      </c>
      <c r="C31" s="39" t="e">
        <f>'Cost Model'!$G$5</f>
        <v>#REF!</v>
      </c>
      <c r="D31" s="2"/>
      <c r="E31" s="38" t="e">
        <f t="shared" si="9"/>
        <v>#REF!</v>
      </c>
      <c r="F31" s="38" t="e">
        <f t="shared" si="9"/>
        <v>#REF!</v>
      </c>
      <c r="G31" s="38" t="e">
        <f t="shared" si="9"/>
        <v>#REF!</v>
      </c>
      <c r="H31" s="38" t="e">
        <f t="shared" si="9"/>
        <v>#REF!</v>
      </c>
      <c r="I31" s="38" t="e">
        <f t="shared" si="9"/>
        <v>#REF!</v>
      </c>
      <c r="J31" s="38" t="e">
        <f t="shared" si="9"/>
        <v>#REF!</v>
      </c>
      <c r="K31" s="38" t="e">
        <f t="shared" si="9"/>
        <v>#REF!</v>
      </c>
      <c r="L31" s="38"/>
      <c r="M31" s="38"/>
    </row>
    <row r="32" spans="1:13" x14ac:dyDescent="0.45">
      <c r="A32" s="38">
        <f>'Cost Model'!$D$44</f>
        <v>0</v>
      </c>
      <c r="B32" s="70" t="str">
        <f t="shared" si="8"/>
        <v>FY25-26</v>
      </c>
      <c r="C32" s="39" t="e">
        <f>'Cost Model'!$H$5</f>
        <v>#REF!</v>
      </c>
      <c r="D32" s="2"/>
      <c r="E32" s="2"/>
      <c r="F32" s="38" t="e">
        <f t="shared" si="9"/>
        <v>#REF!</v>
      </c>
      <c r="G32" s="38" t="e">
        <f t="shared" si="9"/>
        <v>#REF!</v>
      </c>
      <c r="H32" s="38" t="e">
        <f t="shared" si="9"/>
        <v>#REF!</v>
      </c>
      <c r="I32" s="38" t="e">
        <f t="shared" si="9"/>
        <v>#REF!</v>
      </c>
      <c r="J32" s="38" t="e">
        <f t="shared" si="9"/>
        <v>#REF!</v>
      </c>
      <c r="K32" s="38" t="e">
        <f t="shared" si="9"/>
        <v>#REF!</v>
      </c>
      <c r="L32" s="38" t="e">
        <f t="shared" si="9"/>
        <v>#REF!</v>
      </c>
      <c r="M32" s="38"/>
    </row>
    <row r="33" spans="1:13" x14ac:dyDescent="0.45">
      <c r="A33" s="38">
        <f>'Cost Model'!$D$44</f>
        <v>0</v>
      </c>
      <c r="B33" s="70" t="str">
        <f t="shared" si="8"/>
        <v>FY26-27</v>
      </c>
      <c r="C33" s="39" t="e">
        <f>'Cost Model'!$I$5</f>
        <v>#REF!</v>
      </c>
      <c r="D33" s="2"/>
      <c r="E33" s="2"/>
      <c r="F33" s="2"/>
      <c r="G33" s="38" t="e">
        <f t="shared" si="9"/>
        <v>#REF!</v>
      </c>
      <c r="H33" s="38" t="e">
        <f t="shared" si="9"/>
        <v>#REF!</v>
      </c>
      <c r="I33" s="38" t="e">
        <f t="shared" si="9"/>
        <v>#REF!</v>
      </c>
      <c r="J33" s="38" t="e">
        <f t="shared" si="9"/>
        <v>#REF!</v>
      </c>
      <c r="K33" s="38" t="e">
        <f t="shared" si="9"/>
        <v>#REF!</v>
      </c>
      <c r="L33" s="38" t="e">
        <f t="shared" si="9"/>
        <v>#REF!</v>
      </c>
      <c r="M33" s="38" t="e">
        <f t="shared" si="9"/>
        <v>#REF!</v>
      </c>
    </row>
    <row r="34" spans="1:13" x14ac:dyDescent="0.45">
      <c r="A34" s="38">
        <f>'Cost Model'!$D$44</f>
        <v>0</v>
      </c>
      <c r="B34" s="70" t="str">
        <f t="shared" si="8"/>
        <v>FY27-28</v>
      </c>
      <c r="C34" s="39" t="e">
        <f>'Cost Model'!$J$5</f>
        <v>#REF!</v>
      </c>
      <c r="D34" s="2"/>
      <c r="E34" s="2"/>
      <c r="F34" s="2"/>
      <c r="G34" s="2"/>
      <c r="H34" s="38" t="e">
        <f>SUM($C34)*$A34</f>
        <v>#REF!</v>
      </c>
      <c r="I34" s="38" t="e">
        <f t="shared" si="9"/>
        <v>#REF!</v>
      </c>
      <c r="J34" s="38" t="e">
        <f t="shared" si="9"/>
        <v>#REF!</v>
      </c>
      <c r="K34" s="38" t="e">
        <f t="shared" si="9"/>
        <v>#REF!</v>
      </c>
      <c r="L34" s="38" t="e">
        <f t="shared" si="9"/>
        <v>#REF!</v>
      </c>
      <c r="M34" s="38" t="e">
        <f t="shared" si="9"/>
        <v>#REF!</v>
      </c>
    </row>
    <row r="35" spans="1:13" x14ac:dyDescent="0.45">
      <c r="A35" s="38">
        <f>'Cost Model'!$D$44</f>
        <v>0</v>
      </c>
      <c r="B35" s="70" t="str">
        <f t="shared" si="8"/>
        <v>FY28-29</v>
      </c>
      <c r="C35" s="39">
        <f>'Cost Model'!$K$5</f>
        <v>0</v>
      </c>
      <c r="D35" s="2"/>
      <c r="E35" s="2"/>
      <c r="F35" s="2"/>
      <c r="G35" s="2"/>
      <c r="H35" s="38"/>
      <c r="I35" s="38">
        <f>SUM($C35)*$A35</f>
        <v>0</v>
      </c>
      <c r="J35" s="38">
        <f t="shared" si="9"/>
        <v>0</v>
      </c>
      <c r="K35" s="38">
        <f t="shared" si="9"/>
        <v>0</v>
      </c>
      <c r="L35" s="38">
        <f t="shared" si="9"/>
        <v>0</v>
      </c>
      <c r="M35" s="38">
        <f t="shared" si="9"/>
        <v>0</v>
      </c>
    </row>
    <row r="36" spans="1:13" x14ac:dyDescent="0.45">
      <c r="A36" s="38">
        <f>'Cost Model'!$D$44</f>
        <v>0</v>
      </c>
      <c r="B36" s="70" t="str">
        <f t="shared" si="8"/>
        <v>FY29-30</v>
      </c>
      <c r="C36" s="39">
        <f>'Cost Model'!$L$5</f>
        <v>0</v>
      </c>
      <c r="D36" s="2"/>
      <c r="E36" s="2"/>
      <c r="F36" s="2"/>
      <c r="G36" s="2"/>
      <c r="H36" s="38"/>
      <c r="I36" s="38"/>
      <c r="J36" s="38">
        <f>SUM($C36)*$A36</f>
        <v>0</v>
      </c>
      <c r="K36" s="38">
        <f t="shared" si="9"/>
        <v>0</v>
      </c>
      <c r="L36" s="38">
        <f t="shared" si="9"/>
        <v>0</v>
      </c>
      <c r="M36" s="38">
        <f t="shared" si="9"/>
        <v>0</v>
      </c>
    </row>
    <row r="37" spans="1:13" x14ac:dyDescent="0.45">
      <c r="A37" s="38">
        <f>'Cost Model'!$D$44</f>
        <v>0</v>
      </c>
      <c r="B37" s="70" t="str">
        <f t="shared" si="8"/>
        <v>FY30-31</v>
      </c>
      <c r="C37" s="39" t="e">
        <f>'Cost Model'!$M$5</f>
        <v>#REF!</v>
      </c>
      <c r="D37" s="2"/>
      <c r="E37" s="2"/>
      <c r="F37" s="2"/>
      <c r="G37" s="2"/>
      <c r="H37" s="38"/>
      <c r="I37" s="38"/>
      <c r="J37" s="38"/>
      <c r="K37" s="38" t="e">
        <f>SUM($C37)*$A37</f>
        <v>#REF!</v>
      </c>
      <c r="L37" s="38" t="e">
        <f t="shared" si="9"/>
        <v>#REF!</v>
      </c>
      <c r="M37" s="38" t="e">
        <f t="shared" si="9"/>
        <v>#REF!</v>
      </c>
    </row>
    <row r="38" spans="1:13" x14ac:dyDescent="0.45">
      <c r="A38" s="38">
        <f>'Cost Model'!$D$44</f>
        <v>0</v>
      </c>
      <c r="B38" s="70" t="str">
        <f t="shared" si="8"/>
        <v>FY31-32</v>
      </c>
      <c r="C38" s="39" t="e">
        <f>'Cost Model'!$N$5</f>
        <v>#REF!</v>
      </c>
      <c r="D38" s="2"/>
      <c r="E38" s="2"/>
      <c r="F38" s="2"/>
      <c r="G38" s="2"/>
      <c r="H38" s="38"/>
      <c r="I38" s="38"/>
      <c r="J38" s="38"/>
      <c r="K38" s="38"/>
      <c r="L38" s="38" t="e">
        <f>SUM($C38)*$A38</f>
        <v>#REF!</v>
      </c>
      <c r="M38" s="38" t="e">
        <f>SUM($C38)*$A38</f>
        <v>#REF!</v>
      </c>
    </row>
    <row r="39" spans="1:13" x14ac:dyDescent="0.45">
      <c r="A39" s="38">
        <f>'Cost Model'!$D$44</f>
        <v>0</v>
      </c>
      <c r="B39" s="70" t="str">
        <f t="shared" si="8"/>
        <v>FY32-33</v>
      </c>
      <c r="C39" s="39" t="e">
        <f>'Cost Model'!$O$5</f>
        <v>#REF!</v>
      </c>
      <c r="D39" s="2"/>
      <c r="E39" s="2"/>
      <c r="F39" s="2"/>
      <c r="G39" s="2"/>
      <c r="H39" s="38"/>
      <c r="I39" s="38"/>
      <c r="J39" s="38"/>
      <c r="K39" s="38"/>
      <c r="L39" s="38"/>
      <c r="M39" s="38" t="e">
        <f>SUM($C39)*$A39</f>
        <v>#REF!</v>
      </c>
    </row>
    <row r="40" spans="1:13" x14ac:dyDescent="0.45">
      <c r="A40" s="71"/>
      <c r="B40" s="71" t="str">
        <f t="shared" si="8"/>
        <v>Total</v>
      </c>
      <c r="C40" s="72"/>
      <c r="D40" s="73" t="e">
        <f>SUM(D30:D39)</f>
        <v>#REF!</v>
      </c>
      <c r="E40" s="73" t="e">
        <f t="shared" ref="E40:M40" si="10">SUM(E30:E39)</f>
        <v>#REF!</v>
      </c>
      <c r="F40" s="73" t="e">
        <f t="shared" si="10"/>
        <v>#REF!</v>
      </c>
      <c r="G40" s="73" t="e">
        <f t="shared" si="10"/>
        <v>#REF!</v>
      </c>
      <c r="H40" s="73" t="e">
        <f t="shared" si="10"/>
        <v>#REF!</v>
      </c>
      <c r="I40" s="73" t="e">
        <f t="shared" si="10"/>
        <v>#REF!</v>
      </c>
      <c r="J40" s="73" t="e">
        <f t="shared" si="10"/>
        <v>#REF!</v>
      </c>
      <c r="K40" s="73" t="e">
        <f t="shared" si="10"/>
        <v>#REF!</v>
      </c>
      <c r="L40" s="73" t="e">
        <f t="shared" si="10"/>
        <v>#REF!</v>
      </c>
      <c r="M40" s="73" t="e">
        <f t="shared" si="10"/>
        <v>#REF!</v>
      </c>
    </row>
    <row r="41" spans="1:13" x14ac:dyDescent="0.45">
      <c r="A41" s="2"/>
      <c r="B41" s="2"/>
      <c r="C41" s="75"/>
    </row>
    <row r="42" spans="1:13" x14ac:dyDescent="0.45">
      <c r="A42" s="10" t="s">
        <v>267</v>
      </c>
      <c r="B42" s="71" t="s">
        <v>23</v>
      </c>
      <c r="C42" s="10" t="str">
        <f t="shared" ref="C42:M42" si="11">C2</f>
        <v>Quantity</v>
      </c>
      <c r="D42" s="10">
        <f t="shared" si="11"/>
        <v>2024</v>
      </c>
      <c r="E42" s="10">
        <f t="shared" si="11"/>
        <v>2025</v>
      </c>
      <c r="F42" s="10">
        <f t="shared" si="11"/>
        <v>2026</v>
      </c>
      <c r="G42" s="10">
        <f t="shared" si="11"/>
        <v>2027</v>
      </c>
      <c r="H42" s="10">
        <f t="shared" si="11"/>
        <v>2028</v>
      </c>
      <c r="I42" s="10">
        <f t="shared" si="11"/>
        <v>2029</v>
      </c>
      <c r="J42" s="10">
        <f t="shared" si="11"/>
        <v>2030</v>
      </c>
      <c r="K42" s="10">
        <f t="shared" si="11"/>
        <v>2031</v>
      </c>
      <c r="L42" s="10">
        <f t="shared" si="11"/>
        <v>2032</v>
      </c>
      <c r="M42" s="10">
        <f t="shared" si="11"/>
        <v>2033</v>
      </c>
    </row>
    <row r="43" spans="1:13" x14ac:dyDescent="0.45">
      <c r="A43" s="38">
        <f>'Cost Model'!$D$45</f>
        <v>0</v>
      </c>
      <c r="B43" s="70" t="str">
        <f t="shared" ref="B43:B53" si="12">B4</f>
        <v>FY23-24</v>
      </c>
      <c r="C43" s="39" t="e">
        <f>'Cost Model'!$F$6</f>
        <v>#REF!</v>
      </c>
      <c r="D43" s="38" t="e">
        <f>SUM($C43)*$A43</f>
        <v>#REF!</v>
      </c>
      <c r="E43" s="38" t="e">
        <f t="shared" ref="E43:M50" si="13">SUM($C43)*$A43</f>
        <v>#REF!</v>
      </c>
      <c r="F43" s="38" t="e">
        <f t="shared" si="13"/>
        <v>#REF!</v>
      </c>
      <c r="G43" s="38" t="e">
        <f t="shared" si="13"/>
        <v>#REF!</v>
      </c>
      <c r="H43" s="38" t="e">
        <f t="shared" si="13"/>
        <v>#REF!</v>
      </c>
      <c r="I43" s="38" t="e">
        <f t="shared" si="13"/>
        <v>#REF!</v>
      </c>
      <c r="J43" s="38" t="e">
        <f t="shared" si="13"/>
        <v>#REF!</v>
      </c>
      <c r="K43" s="38"/>
      <c r="L43" s="38"/>
      <c r="M43" s="38"/>
    </row>
    <row r="44" spans="1:13" x14ac:dyDescent="0.45">
      <c r="A44" s="38">
        <f>'Cost Model'!$D$45</f>
        <v>0</v>
      </c>
      <c r="B44" s="70" t="str">
        <f t="shared" si="12"/>
        <v>FY24-25</v>
      </c>
      <c r="C44" s="39" t="e">
        <f>'Cost Model'!$G$6</f>
        <v>#REF!</v>
      </c>
      <c r="D44" s="2"/>
      <c r="E44" s="38" t="e">
        <f t="shared" si="13"/>
        <v>#REF!</v>
      </c>
      <c r="F44" s="38" t="e">
        <f t="shared" si="13"/>
        <v>#REF!</v>
      </c>
      <c r="G44" s="38" t="e">
        <f t="shared" si="13"/>
        <v>#REF!</v>
      </c>
      <c r="H44" s="38" t="e">
        <f t="shared" si="13"/>
        <v>#REF!</v>
      </c>
      <c r="I44" s="38" t="e">
        <f t="shared" si="13"/>
        <v>#REF!</v>
      </c>
      <c r="J44" s="38" t="e">
        <f t="shared" si="13"/>
        <v>#REF!</v>
      </c>
      <c r="K44" s="38" t="e">
        <f t="shared" si="13"/>
        <v>#REF!</v>
      </c>
      <c r="L44" s="38"/>
      <c r="M44" s="38"/>
    </row>
    <row r="45" spans="1:13" x14ac:dyDescent="0.45">
      <c r="A45" s="38">
        <f>'Cost Model'!$D$45</f>
        <v>0</v>
      </c>
      <c r="B45" s="70" t="str">
        <f t="shared" si="12"/>
        <v>FY25-26</v>
      </c>
      <c r="C45" s="39" t="e">
        <f>'Cost Model'!$H$6</f>
        <v>#REF!</v>
      </c>
      <c r="D45" s="2"/>
      <c r="E45" s="2"/>
      <c r="F45" s="38" t="e">
        <f t="shared" si="13"/>
        <v>#REF!</v>
      </c>
      <c r="G45" s="38" t="e">
        <f t="shared" si="13"/>
        <v>#REF!</v>
      </c>
      <c r="H45" s="38" t="e">
        <f t="shared" si="13"/>
        <v>#REF!</v>
      </c>
      <c r="I45" s="38" t="e">
        <f t="shared" si="13"/>
        <v>#REF!</v>
      </c>
      <c r="J45" s="38" t="e">
        <f t="shared" si="13"/>
        <v>#REF!</v>
      </c>
      <c r="K45" s="38" t="e">
        <f t="shared" si="13"/>
        <v>#REF!</v>
      </c>
      <c r="L45" s="38" t="e">
        <f t="shared" si="13"/>
        <v>#REF!</v>
      </c>
      <c r="M45" s="38"/>
    </row>
    <row r="46" spans="1:13" x14ac:dyDescent="0.45">
      <c r="A46" s="38">
        <f>'Cost Model'!$D$45</f>
        <v>0</v>
      </c>
      <c r="B46" s="70" t="str">
        <f t="shared" si="12"/>
        <v>FY26-27</v>
      </c>
      <c r="C46" s="39" t="e">
        <f>'Cost Model'!$I$6</f>
        <v>#REF!</v>
      </c>
      <c r="D46" s="2"/>
      <c r="E46" s="2"/>
      <c r="F46" s="2"/>
      <c r="G46" s="38" t="e">
        <f t="shared" si="13"/>
        <v>#REF!</v>
      </c>
      <c r="H46" s="38" t="e">
        <f t="shared" si="13"/>
        <v>#REF!</v>
      </c>
      <c r="I46" s="38" t="e">
        <f t="shared" si="13"/>
        <v>#REF!</v>
      </c>
      <c r="J46" s="38" t="e">
        <f t="shared" si="13"/>
        <v>#REF!</v>
      </c>
      <c r="K46" s="38" t="e">
        <f t="shared" si="13"/>
        <v>#REF!</v>
      </c>
      <c r="L46" s="38" t="e">
        <f t="shared" si="13"/>
        <v>#REF!</v>
      </c>
      <c r="M46" s="38" t="e">
        <f t="shared" si="13"/>
        <v>#REF!</v>
      </c>
    </row>
    <row r="47" spans="1:13" x14ac:dyDescent="0.45">
      <c r="A47" s="38">
        <f>'Cost Model'!$D$45</f>
        <v>0</v>
      </c>
      <c r="B47" s="70" t="str">
        <f t="shared" si="12"/>
        <v>FY27-28</v>
      </c>
      <c r="C47" s="39" t="e">
        <f>'Cost Model'!$J$6</f>
        <v>#REF!</v>
      </c>
      <c r="D47" s="2"/>
      <c r="E47" s="2"/>
      <c r="F47" s="2"/>
      <c r="G47" s="2"/>
      <c r="H47" s="38" t="e">
        <f>SUM($C47)*$A47</f>
        <v>#REF!</v>
      </c>
      <c r="I47" s="38" t="e">
        <f t="shared" si="13"/>
        <v>#REF!</v>
      </c>
      <c r="J47" s="38" t="e">
        <f t="shared" si="13"/>
        <v>#REF!</v>
      </c>
      <c r="K47" s="38" t="e">
        <f t="shared" si="13"/>
        <v>#REF!</v>
      </c>
      <c r="L47" s="38" t="e">
        <f t="shared" si="13"/>
        <v>#REF!</v>
      </c>
      <c r="M47" s="38" t="e">
        <f t="shared" si="13"/>
        <v>#REF!</v>
      </c>
    </row>
    <row r="48" spans="1:13" x14ac:dyDescent="0.45">
      <c r="A48" s="38">
        <f>'Cost Model'!$D$45</f>
        <v>0</v>
      </c>
      <c r="B48" s="70" t="str">
        <f t="shared" si="12"/>
        <v>FY28-29</v>
      </c>
      <c r="C48" s="39">
        <f>'Cost Model'!$K$6</f>
        <v>0</v>
      </c>
      <c r="D48" s="2"/>
      <c r="E48" s="2"/>
      <c r="F48" s="2"/>
      <c r="G48" s="2"/>
      <c r="H48" s="38"/>
      <c r="I48" s="38">
        <f>SUM($C48)*$A48</f>
        <v>0</v>
      </c>
      <c r="J48" s="38">
        <f t="shared" si="13"/>
        <v>0</v>
      </c>
      <c r="K48" s="38">
        <f t="shared" si="13"/>
        <v>0</v>
      </c>
      <c r="L48" s="38">
        <f t="shared" si="13"/>
        <v>0</v>
      </c>
      <c r="M48" s="38">
        <f t="shared" si="13"/>
        <v>0</v>
      </c>
    </row>
    <row r="49" spans="1:13" x14ac:dyDescent="0.45">
      <c r="A49" s="38">
        <f>'Cost Model'!$D$45</f>
        <v>0</v>
      </c>
      <c r="B49" s="70" t="str">
        <f t="shared" si="12"/>
        <v>FY29-30</v>
      </c>
      <c r="C49" s="39">
        <f>'Cost Model'!$L$6</f>
        <v>0</v>
      </c>
      <c r="D49" s="2"/>
      <c r="E49" s="2"/>
      <c r="F49" s="2"/>
      <c r="G49" s="2"/>
      <c r="H49" s="38"/>
      <c r="I49" s="38"/>
      <c r="J49" s="38">
        <f>SUM($C49)*$A49</f>
        <v>0</v>
      </c>
      <c r="K49" s="38">
        <f t="shared" si="13"/>
        <v>0</v>
      </c>
      <c r="L49" s="38">
        <f t="shared" si="13"/>
        <v>0</v>
      </c>
      <c r="M49" s="38">
        <f t="shared" si="13"/>
        <v>0</v>
      </c>
    </row>
    <row r="50" spans="1:13" x14ac:dyDescent="0.45">
      <c r="A50" s="38">
        <f>'Cost Model'!$D$45</f>
        <v>0</v>
      </c>
      <c r="B50" s="70" t="str">
        <f t="shared" si="12"/>
        <v>FY30-31</v>
      </c>
      <c r="C50" s="39" t="e">
        <f>'Cost Model'!$M$6</f>
        <v>#REF!</v>
      </c>
      <c r="D50" s="2"/>
      <c r="E50" s="2"/>
      <c r="F50" s="2"/>
      <c r="G50" s="2"/>
      <c r="H50" s="38"/>
      <c r="I50" s="38"/>
      <c r="J50" s="38"/>
      <c r="K50" s="38" t="e">
        <f>SUM($C50)*$A50</f>
        <v>#REF!</v>
      </c>
      <c r="L50" s="38" t="e">
        <f t="shared" si="13"/>
        <v>#REF!</v>
      </c>
      <c r="M50" s="38" t="e">
        <f t="shared" si="13"/>
        <v>#REF!</v>
      </c>
    </row>
    <row r="51" spans="1:13" x14ac:dyDescent="0.45">
      <c r="A51" s="38">
        <f>'Cost Model'!$D$45</f>
        <v>0</v>
      </c>
      <c r="B51" s="70" t="str">
        <f t="shared" si="12"/>
        <v>FY31-32</v>
      </c>
      <c r="C51" s="39" t="e">
        <f>'Cost Model'!$N$6</f>
        <v>#REF!</v>
      </c>
      <c r="D51" s="2"/>
      <c r="E51" s="2"/>
      <c r="F51" s="2"/>
      <c r="G51" s="2"/>
      <c r="H51" s="38"/>
      <c r="I51" s="38"/>
      <c r="J51" s="38"/>
      <c r="K51" s="38"/>
      <c r="L51" s="38" t="e">
        <f>SUM($C51)*$A51</f>
        <v>#REF!</v>
      </c>
      <c r="M51" s="38" t="e">
        <f>SUM($C51)*$A51</f>
        <v>#REF!</v>
      </c>
    </row>
    <row r="52" spans="1:13" x14ac:dyDescent="0.45">
      <c r="A52" s="38">
        <f>'Cost Model'!$D$45</f>
        <v>0</v>
      </c>
      <c r="B52" s="70" t="str">
        <f t="shared" si="12"/>
        <v>FY32-33</v>
      </c>
      <c r="C52" s="39" t="e">
        <f>'Cost Model'!$O$6</f>
        <v>#REF!</v>
      </c>
      <c r="D52" s="2"/>
      <c r="E52" s="2"/>
      <c r="F52" s="2"/>
      <c r="G52" s="2"/>
      <c r="H52" s="38"/>
      <c r="I52" s="38"/>
      <c r="J52" s="38"/>
      <c r="K52" s="38"/>
      <c r="L52" s="38"/>
      <c r="M52" s="38" t="e">
        <f>SUM($C52)*$A52</f>
        <v>#REF!</v>
      </c>
    </row>
    <row r="53" spans="1:13" x14ac:dyDescent="0.45">
      <c r="A53" s="71"/>
      <c r="B53" s="71" t="str">
        <f t="shared" si="12"/>
        <v>Total</v>
      </c>
      <c r="C53" s="72"/>
      <c r="D53" s="73" t="e">
        <f>SUM(D43:D52)</f>
        <v>#REF!</v>
      </c>
      <c r="E53" s="73" t="e">
        <f t="shared" ref="E53:M53" si="14">SUM(E43:E52)</f>
        <v>#REF!</v>
      </c>
      <c r="F53" s="73" t="e">
        <f t="shared" si="14"/>
        <v>#REF!</v>
      </c>
      <c r="G53" s="73" t="e">
        <f t="shared" si="14"/>
        <v>#REF!</v>
      </c>
      <c r="H53" s="73" t="e">
        <f t="shared" si="14"/>
        <v>#REF!</v>
      </c>
      <c r="I53" s="73" t="e">
        <f t="shared" si="14"/>
        <v>#REF!</v>
      </c>
      <c r="J53" s="73" t="e">
        <f t="shared" si="14"/>
        <v>#REF!</v>
      </c>
      <c r="K53" s="73" t="e">
        <f t="shared" si="14"/>
        <v>#REF!</v>
      </c>
      <c r="L53" s="73" t="e">
        <f t="shared" si="14"/>
        <v>#REF!</v>
      </c>
      <c r="M53" s="73" t="e">
        <f t="shared" si="14"/>
        <v>#REF!</v>
      </c>
    </row>
    <row r="54" spans="1:13" x14ac:dyDescent="0.45">
      <c r="A54" s="2"/>
      <c r="B54" s="2"/>
      <c r="C54" s="75"/>
    </row>
    <row r="55" spans="1:13" x14ac:dyDescent="0.45">
      <c r="A55" s="10" t="s">
        <v>267</v>
      </c>
      <c r="B55" s="71" t="s">
        <v>24</v>
      </c>
      <c r="C55" s="10" t="str">
        <f t="shared" ref="C55:M55" si="15">C2</f>
        <v>Quantity</v>
      </c>
      <c r="D55" s="10">
        <f t="shared" si="15"/>
        <v>2024</v>
      </c>
      <c r="E55" s="10">
        <f t="shared" si="15"/>
        <v>2025</v>
      </c>
      <c r="F55" s="10">
        <f t="shared" si="15"/>
        <v>2026</v>
      </c>
      <c r="G55" s="10">
        <f t="shared" si="15"/>
        <v>2027</v>
      </c>
      <c r="H55" s="10">
        <f t="shared" si="15"/>
        <v>2028</v>
      </c>
      <c r="I55" s="10">
        <f t="shared" si="15"/>
        <v>2029</v>
      </c>
      <c r="J55" s="10">
        <f t="shared" si="15"/>
        <v>2030</v>
      </c>
      <c r="K55" s="10">
        <f t="shared" si="15"/>
        <v>2031</v>
      </c>
      <c r="L55" s="10">
        <f t="shared" si="15"/>
        <v>2032</v>
      </c>
      <c r="M55" s="10">
        <f t="shared" si="15"/>
        <v>2033</v>
      </c>
    </row>
    <row r="56" spans="1:13" x14ac:dyDescent="0.45">
      <c r="A56" s="38">
        <f>'Cost Model'!$D$46</f>
        <v>0</v>
      </c>
      <c r="B56" s="70" t="str">
        <f t="shared" ref="B56:B66" si="16">B4</f>
        <v>FY23-24</v>
      </c>
      <c r="C56" s="39" t="e">
        <f>'Cost Model'!$F$7</f>
        <v>#REF!</v>
      </c>
      <c r="D56" s="38" t="e">
        <f>SUM($C56)*$A56</f>
        <v>#REF!</v>
      </c>
      <c r="E56" s="38" t="e">
        <f t="shared" ref="E56:M63" si="17">SUM($C56)*$A56</f>
        <v>#REF!</v>
      </c>
      <c r="F56" s="38" t="e">
        <f t="shared" si="17"/>
        <v>#REF!</v>
      </c>
      <c r="G56" s="38" t="e">
        <f t="shared" si="17"/>
        <v>#REF!</v>
      </c>
      <c r="H56" s="38" t="e">
        <f t="shared" si="17"/>
        <v>#REF!</v>
      </c>
      <c r="I56" s="38" t="e">
        <f t="shared" si="17"/>
        <v>#REF!</v>
      </c>
      <c r="J56" s="38" t="e">
        <f t="shared" si="17"/>
        <v>#REF!</v>
      </c>
      <c r="K56" s="38"/>
      <c r="L56" s="38"/>
      <c r="M56" s="38"/>
    </row>
    <row r="57" spans="1:13" x14ac:dyDescent="0.45">
      <c r="A57" s="38">
        <f>'Cost Model'!$D$46</f>
        <v>0</v>
      </c>
      <c r="B57" s="70" t="str">
        <f t="shared" si="16"/>
        <v>FY24-25</v>
      </c>
      <c r="C57" s="39" t="e">
        <f>'Cost Model'!$G$7</f>
        <v>#REF!</v>
      </c>
      <c r="D57" s="2"/>
      <c r="E57" s="38" t="e">
        <f t="shared" si="17"/>
        <v>#REF!</v>
      </c>
      <c r="F57" s="38" t="e">
        <f t="shared" si="17"/>
        <v>#REF!</v>
      </c>
      <c r="G57" s="38" t="e">
        <f t="shared" si="17"/>
        <v>#REF!</v>
      </c>
      <c r="H57" s="38" t="e">
        <f t="shared" si="17"/>
        <v>#REF!</v>
      </c>
      <c r="I57" s="38" t="e">
        <f t="shared" si="17"/>
        <v>#REF!</v>
      </c>
      <c r="J57" s="38" t="e">
        <f t="shared" si="17"/>
        <v>#REF!</v>
      </c>
      <c r="K57" s="38" t="e">
        <f t="shared" si="17"/>
        <v>#REF!</v>
      </c>
      <c r="L57" s="38"/>
      <c r="M57" s="38"/>
    </row>
    <row r="58" spans="1:13" x14ac:dyDescent="0.45">
      <c r="A58" s="38">
        <f>'Cost Model'!$D$46</f>
        <v>0</v>
      </c>
      <c r="B58" s="70" t="str">
        <f t="shared" si="16"/>
        <v>FY25-26</v>
      </c>
      <c r="C58" s="39" t="e">
        <f>'Cost Model'!$H$7</f>
        <v>#REF!</v>
      </c>
      <c r="D58" s="2"/>
      <c r="E58" s="2"/>
      <c r="F58" s="38" t="e">
        <f t="shared" si="17"/>
        <v>#REF!</v>
      </c>
      <c r="G58" s="38" t="e">
        <f t="shared" si="17"/>
        <v>#REF!</v>
      </c>
      <c r="H58" s="38" t="e">
        <f t="shared" si="17"/>
        <v>#REF!</v>
      </c>
      <c r="I58" s="38" t="e">
        <f t="shared" si="17"/>
        <v>#REF!</v>
      </c>
      <c r="J58" s="38" t="e">
        <f t="shared" si="17"/>
        <v>#REF!</v>
      </c>
      <c r="K58" s="38" t="e">
        <f t="shared" si="17"/>
        <v>#REF!</v>
      </c>
      <c r="L58" s="38" t="e">
        <f t="shared" si="17"/>
        <v>#REF!</v>
      </c>
      <c r="M58" s="38"/>
    </row>
    <row r="59" spans="1:13" x14ac:dyDescent="0.45">
      <c r="A59" s="38">
        <f>'Cost Model'!$D$46</f>
        <v>0</v>
      </c>
      <c r="B59" s="70" t="str">
        <f t="shared" si="16"/>
        <v>FY26-27</v>
      </c>
      <c r="C59" s="39" t="e">
        <f>'Cost Model'!$I$7</f>
        <v>#REF!</v>
      </c>
      <c r="D59" s="2"/>
      <c r="E59" s="2"/>
      <c r="F59" s="2"/>
      <c r="G59" s="38" t="e">
        <f t="shared" si="17"/>
        <v>#REF!</v>
      </c>
      <c r="H59" s="38" t="e">
        <f t="shared" si="17"/>
        <v>#REF!</v>
      </c>
      <c r="I59" s="38" t="e">
        <f t="shared" si="17"/>
        <v>#REF!</v>
      </c>
      <c r="J59" s="38" t="e">
        <f t="shared" si="17"/>
        <v>#REF!</v>
      </c>
      <c r="K59" s="38" t="e">
        <f t="shared" si="17"/>
        <v>#REF!</v>
      </c>
      <c r="L59" s="38" t="e">
        <f t="shared" si="17"/>
        <v>#REF!</v>
      </c>
      <c r="M59" s="38" t="e">
        <f t="shared" si="17"/>
        <v>#REF!</v>
      </c>
    </row>
    <row r="60" spans="1:13" x14ac:dyDescent="0.45">
      <c r="A60" s="38">
        <f>'Cost Model'!$D$46</f>
        <v>0</v>
      </c>
      <c r="B60" s="70" t="str">
        <f t="shared" si="16"/>
        <v>FY27-28</v>
      </c>
      <c r="C60" s="39" t="e">
        <f>'Cost Model'!$J$7</f>
        <v>#REF!</v>
      </c>
      <c r="D60" s="2"/>
      <c r="E60" s="2"/>
      <c r="F60" s="2"/>
      <c r="G60" s="2"/>
      <c r="H60" s="38" t="e">
        <f>SUM($C60)*$A60</f>
        <v>#REF!</v>
      </c>
      <c r="I60" s="38" t="e">
        <f t="shared" si="17"/>
        <v>#REF!</v>
      </c>
      <c r="J60" s="38" t="e">
        <f t="shared" si="17"/>
        <v>#REF!</v>
      </c>
      <c r="K60" s="38" t="e">
        <f t="shared" si="17"/>
        <v>#REF!</v>
      </c>
      <c r="L60" s="38" t="e">
        <f t="shared" si="17"/>
        <v>#REF!</v>
      </c>
      <c r="M60" s="38" t="e">
        <f t="shared" si="17"/>
        <v>#REF!</v>
      </c>
    </row>
    <row r="61" spans="1:13" x14ac:dyDescent="0.45">
      <c r="A61" s="38">
        <f>'Cost Model'!$D$46</f>
        <v>0</v>
      </c>
      <c r="B61" s="70" t="str">
        <f t="shared" si="16"/>
        <v>FY28-29</v>
      </c>
      <c r="C61" s="39">
        <f>'Cost Model'!$K$7</f>
        <v>0</v>
      </c>
      <c r="D61" s="2"/>
      <c r="E61" s="2"/>
      <c r="F61" s="2"/>
      <c r="G61" s="2"/>
      <c r="H61" s="38"/>
      <c r="I61" s="38">
        <f>SUM($C61)*$A61</f>
        <v>0</v>
      </c>
      <c r="J61" s="38">
        <f t="shared" si="17"/>
        <v>0</v>
      </c>
      <c r="K61" s="38">
        <f t="shared" si="17"/>
        <v>0</v>
      </c>
      <c r="L61" s="38">
        <f t="shared" si="17"/>
        <v>0</v>
      </c>
      <c r="M61" s="38">
        <f t="shared" si="17"/>
        <v>0</v>
      </c>
    </row>
    <row r="62" spans="1:13" x14ac:dyDescent="0.45">
      <c r="A62" s="38">
        <f>'Cost Model'!$D$46</f>
        <v>0</v>
      </c>
      <c r="B62" s="70" t="str">
        <f t="shared" si="16"/>
        <v>FY29-30</v>
      </c>
      <c r="C62" s="39">
        <f>'Cost Model'!$L$7</f>
        <v>0</v>
      </c>
      <c r="D62" s="2"/>
      <c r="E62" s="2"/>
      <c r="F62" s="2"/>
      <c r="G62" s="2"/>
      <c r="H62" s="38"/>
      <c r="I62" s="38"/>
      <c r="J62" s="38">
        <f>SUM($C62)*$A62</f>
        <v>0</v>
      </c>
      <c r="K62" s="38">
        <f t="shared" si="17"/>
        <v>0</v>
      </c>
      <c r="L62" s="38">
        <f t="shared" si="17"/>
        <v>0</v>
      </c>
      <c r="M62" s="38">
        <f t="shared" si="17"/>
        <v>0</v>
      </c>
    </row>
    <row r="63" spans="1:13" x14ac:dyDescent="0.45">
      <c r="A63" s="38">
        <f>'Cost Model'!$D$46</f>
        <v>0</v>
      </c>
      <c r="B63" s="70" t="str">
        <f t="shared" si="16"/>
        <v>FY30-31</v>
      </c>
      <c r="C63" s="39" t="e">
        <f>'Cost Model'!$M$7</f>
        <v>#REF!</v>
      </c>
      <c r="D63" s="2"/>
      <c r="E63" s="2"/>
      <c r="F63" s="2"/>
      <c r="G63" s="2"/>
      <c r="H63" s="38"/>
      <c r="I63" s="38"/>
      <c r="J63" s="38"/>
      <c r="K63" s="38" t="e">
        <f>SUM($C63)*$A63</f>
        <v>#REF!</v>
      </c>
      <c r="L63" s="38" t="e">
        <f t="shared" si="17"/>
        <v>#REF!</v>
      </c>
      <c r="M63" s="38" t="e">
        <f t="shared" si="17"/>
        <v>#REF!</v>
      </c>
    </row>
    <row r="64" spans="1:13" x14ac:dyDescent="0.45">
      <c r="A64" s="38">
        <f>'Cost Model'!$D$46</f>
        <v>0</v>
      </c>
      <c r="B64" s="70" t="str">
        <f t="shared" si="16"/>
        <v>FY31-32</v>
      </c>
      <c r="C64" s="39" t="e">
        <f>'Cost Model'!$N$7</f>
        <v>#REF!</v>
      </c>
      <c r="D64" s="2"/>
      <c r="E64" s="2"/>
      <c r="F64" s="2"/>
      <c r="G64" s="2"/>
      <c r="H64" s="38"/>
      <c r="I64" s="38"/>
      <c r="J64" s="38"/>
      <c r="K64" s="38"/>
      <c r="L64" s="38" t="e">
        <f>SUM($C64)*$A64</f>
        <v>#REF!</v>
      </c>
      <c r="M64" s="38" t="e">
        <f>SUM($C64)*$A64</f>
        <v>#REF!</v>
      </c>
    </row>
    <row r="65" spans="1:13" x14ac:dyDescent="0.45">
      <c r="A65" s="38">
        <f>'Cost Model'!$D$46</f>
        <v>0</v>
      </c>
      <c r="B65" s="70" t="str">
        <f t="shared" si="16"/>
        <v>FY32-33</v>
      </c>
      <c r="C65" s="39" t="e">
        <f>'Cost Model'!$O$7</f>
        <v>#REF!</v>
      </c>
      <c r="D65" s="2"/>
      <c r="E65" s="2"/>
      <c r="F65" s="2"/>
      <c r="G65" s="2"/>
      <c r="H65" s="38"/>
      <c r="I65" s="38"/>
      <c r="J65" s="38"/>
      <c r="K65" s="38"/>
      <c r="L65" s="38"/>
      <c r="M65" s="38" t="e">
        <f>SUM($C65)*$A65</f>
        <v>#REF!</v>
      </c>
    </row>
    <row r="66" spans="1:13" x14ac:dyDescent="0.45">
      <c r="A66" s="71"/>
      <c r="B66" s="71" t="str">
        <f t="shared" si="16"/>
        <v>Total</v>
      </c>
      <c r="C66" s="72"/>
      <c r="D66" s="73" t="e">
        <f>SUM(D56:D65)</f>
        <v>#REF!</v>
      </c>
      <c r="E66" s="73" t="e">
        <f t="shared" ref="E66:M66" si="18">SUM(E56:E65)</f>
        <v>#REF!</v>
      </c>
      <c r="F66" s="73" t="e">
        <f t="shared" si="18"/>
        <v>#REF!</v>
      </c>
      <c r="G66" s="73" t="e">
        <f t="shared" si="18"/>
        <v>#REF!</v>
      </c>
      <c r="H66" s="73" t="e">
        <f t="shared" si="18"/>
        <v>#REF!</v>
      </c>
      <c r="I66" s="73" t="e">
        <f t="shared" si="18"/>
        <v>#REF!</v>
      </c>
      <c r="J66" s="73" t="e">
        <f t="shared" si="18"/>
        <v>#REF!</v>
      </c>
      <c r="K66" s="73" t="e">
        <f t="shared" si="18"/>
        <v>#REF!</v>
      </c>
      <c r="L66" s="73" t="e">
        <f t="shared" si="18"/>
        <v>#REF!</v>
      </c>
      <c r="M66" s="73" t="e">
        <f t="shared" si="18"/>
        <v>#REF!</v>
      </c>
    </row>
    <row r="67" spans="1:13" x14ac:dyDescent="0.45">
      <c r="A67" s="2"/>
      <c r="B67" s="2"/>
      <c r="C67" s="75"/>
    </row>
    <row r="68" spans="1:13" x14ac:dyDescent="0.45">
      <c r="A68" s="10" t="s">
        <v>267</v>
      </c>
      <c r="B68" s="71" t="s">
        <v>72</v>
      </c>
      <c r="C68" s="10" t="str">
        <f t="shared" ref="C68:M68" si="19">C2</f>
        <v>Quantity</v>
      </c>
      <c r="D68" s="10">
        <f t="shared" si="19"/>
        <v>2024</v>
      </c>
      <c r="E68" s="10">
        <f t="shared" si="19"/>
        <v>2025</v>
      </c>
      <c r="F68" s="10">
        <f t="shared" si="19"/>
        <v>2026</v>
      </c>
      <c r="G68" s="10">
        <f t="shared" si="19"/>
        <v>2027</v>
      </c>
      <c r="H68" s="10">
        <f t="shared" si="19"/>
        <v>2028</v>
      </c>
      <c r="I68" s="10">
        <f t="shared" si="19"/>
        <v>2029</v>
      </c>
      <c r="J68" s="10">
        <f t="shared" si="19"/>
        <v>2030</v>
      </c>
      <c r="K68" s="10">
        <f t="shared" si="19"/>
        <v>2031</v>
      </c>
      <c r="L68" s="10">
        <f t="shared" si="19"/>
        <v>2032</v>
      </c>
      <c r="M68" s="10">
        <f t="shared" si="19"/>
        <v>2033</v>
      </c>
    </row>
    <row r="69" spans="1:13" x14ac:dyDescent="0.45">
      <c r="A69" s="38">
        <f>'Cost Model'!$D$47</f>
        <v>0</v>
      </c>
      <c r="B69" s="70" t="str">
        <f t="shared" ref="B69:B79" si="20">B4</f>
        <v>FY23-24</v>
      </c>
      <c r="C69" s="39" t="e">
        <f>'Cost Model'!$F$8</f>
        <v>#REF!</v>
      </c>
      <c r="D69" s="38" t="e">
        <f>SUM($C69)*$A69</f>
        <v>#REF!</v>
      </c>
      <c r="E69" s="38" t="e">
        <f t="shared" ref="E69:M76" si="21">SUM($C69)*$A69</f>
        <v>#REF!</v>
      </c>
      <c r="F69" s="38" t="e">
        <f t="shared" si="21"/>
        <v>#REF!</v>
      </c>
      <c r="G69" s="38" t="e">
        <f t="shared" si="21"/>
        <v>#REF!</v>
      </c>
      <c r="H69" s="38" t="e">
        <f t="shared" si="21"/>
        <v>#REF!</v>
      </c>
      <c r="I69" s="38" t="e">
        <f t="shared" si="21"/>
        <v>#REF!</v>
      </c>
      <c r="J69" s="38" t="e">
        <f t="shared" si="21"/>
        <v>#REF!</v>
      </c>
      <c r="K69" s="38"/>
      <c r="L69" s="38"/>
      <c r="M69" s="38"/>
    </row>
    <row r="70" spans="1:13" x14ac:dyDescent="0.45">
      <c r="A70" s="38">
        <f>'Cost Model'!$D$47</f>
        <v>0</v>
      </c>
      <c r="B70" s="70" t="str">
        <f t="shared" si="20"/>
        <v>FY24-25</v>
      </c>
      <c r="C70" s="39" t="e">
        <f>'Cost Model'!$G$8</f>
        <v>#REF!</v>
      </c>
      <c r="D70" s="2"/>
      <c r="E70" s="38" t="e">
        <f t="shared" si="21"/>
        <v>#REF!</v>
      </c>
      <c r="F70" s="38" t="e">
        <f t="shared" si="21"/>
        <v>#REF!</v>
      </c>
      <c r="G70" s="38" t="e">
        <f t="shared" si="21"/>
        <v>#REF!</v>
      </c>
      <c r="H70" s="38" t="e">
        <f t="shared" si="21"/>
        <v>#REF!</v>
      </c>
      <c r="I70" s="38" t="e">
        <f t="shared" si="21"/>
        <v>#REF!</v>
      </c>
      <c r="J70" s="38" t="e">
        <f t="shared" si="21"/>
        <v>#REF!</v>
      </c>
      <c r="K70" s="38" t="e">
        <f t="shared" si="21"/>
        <v>#REF!</v>
      </c>
      <c r="L70" s="38"/>
      <c r="M70" s="38"/>
    </row>
    <row r="71" spans="1:13" x14ac:dyDescent="0.45">
      <c r="A71" s="38">
        <f>'Cost Model'!$D$47</f>
        <v>0</v>
      </c>
      <c r="B71" s="70" t="str">
        <f t="shared" si="20"/>
        <v>FY25-26</v>
      </c>
      <c r="C71" s="39" t="e">
        <f>'Cost Model'!$H$8</f>
        <v>#REF!</v>
      </c>
      <c r="D71" s="2"/>
      <c r="E71" s="2"/>
      <c r="F71" s="38" t="e">
        <f t="shared" si="21"/>
        <v>#REF!</v>
      </c>
      <c r="G71" s="38" t="e">
        <f t="shared" si="21"/>
        <v>#REF!</v>
      </c>
      <c r="H71" s="38" t="e">
        <f t="shared" si="21"/>
        <v>#REF!</v>
      </c>
      <c r="I71" s="38" t="e">
        <f t="shared" si="21"/>
        <v>#REF!</v>
      </c>
      <c r="J71" s="38" t="e">
        <f t="shared" si="21"/>
        <v>#REF!</v>
      </c>
      <c r="K71" s="38" t="e">
        <f t="shared" si="21"/>
        <v>#REF!</v>
      </c>
      <c r="L71" s="38" t="e">
        <f t="shared" si="21"/>
        <v>#REF!</v>
      </c>
      <c r="M71" s="38"/>
    </row>
    <row r="72" spans="1:13" x14ac:dyDescent="0.45">
      <c r="A72" s="38">
        <f>'Cost Model'!$D$47</f>
        <v>0</v>
      </c>
      <c r="B72" s="70" t="str">
        <f t="shared" si="20"/>
        <v>FY26-27</v>
      </c>
      <c r="C72" s="39" t="e">
        <f>'Cost Model'!$I$8</f>
        <v>#REF!</v>
      </c>
      <c r="D72" s="2"/>
      <c r="E72" s="2"/>
      <c r="F72" s="2"/>
      <c r="G72" s="38" t="e">
        <f t="shared" si="21"/>
        <v>#REF!</v>
      </c>
      <c r="H72" s="38" t="e">
        <f t="shared" si="21"/>
        <v>#REF!</v>
      </c>
      <c r="I72" s="38" t="e">
        <f t="shared" si="21"/>
        <v>#REF!</v>
      </c>
      <c r="J72" s="38" t="e">
        <f t="shared" si="21"/>
        <v>#REF!</v>
      </c>
      <c r="K72" s="38" t="e">
        <f t="shared" si="21"/>
        <v>#REF!</v>
      </c>
      <c r="L72" s="38" t="e">
        <f t="shared" si="21"/>
        <v>#REF!</v>
      </c>
      <c r="M72" s="38" t="e">
        <f t="shared" si="21"/>
        <v>#REF!</v>
      </c>
    </row>
    <row r="73" spans="1:13" x14ac:dyDescent="0.45">
      <c r="A73" s="38">
        <f>'Cost Model'!$D$47</f>
        <v>0</v>
      </c>
      <c r="B73" s="70" t="str">
        <f t="shared" si="20"/>
        <v>FY27-28</v>
      </c>
      <c r="C73" s="39" t="e">
        <f>'Cost Model'!$J$8</f>
        <v>#REF!</v>
      </c>
      <c r="D73" s="2"/>
      <c r="E73" s="2"/>
      <c r="F73" s="2"/>
      <c r="G73" s="2"/>
      <c r="H73" s="38" t="e">
        <f>SUM($C73)*$A73</f>
        <v>#REF!</v>
      </c>
      <c r="I73" s="38" t="e">
        <f t="shared" si="21"/>
        <v>#REF!</v>
      </c>
      <c r="J73" s="38" t="e">
        <f t="shared" si="21"/>
        <v>#REF!</v>
      </c>
      <c r="K73" s="38" t="e">
        <f t="shared" si="21"/>
        <v>#REF!</v>
      </c>
      <c r="L73" s="38" t="e">
        <f t="shared" si="21"/>
        <v>#REF!</v>
      </c>
      <c r="M73" s="38" t="e">
        <f t="shared" si="21"/>
        <v>#REF!</v>
      </c>
    </row>
    <row r="74" spans="1:13" x14ac:dyDescent="0.45">
      <c r="A74" s="38">
        <f>'Cost Model'!$D$47</f>
        <v>0</v>
      </c>
      <c r="B74" s="70" t="str">
        <f t="shared" si="20"/>
        <v>FY28-29</v>
      </c>
      <c r="C74" s="39">
        <f>'Cost Model'!$K$8</f>
        <v>0</v>
      </c>
      <c r="D74" s="2"/>
      <c r="E74" s="2"/>
      <c r="F74" s="2"/>
      <c r="G74" s="2"/>
      <c r="H74" s="38"/>
      <c r="I74" s="38">
        <f>SUM($C74)*$A74</f>
        <v>0</v>
      </c>
      <c r="J74" s="38">
        <f t="shared" si="21"/>
        <v>0</v>
      </c>
      <c r="K74" s="38">
        <f t="shared" si="21"/>
        <v>0</v>
      </c>
      <c r="L74" s="38">
        <f t="shared" si="21"/>
        <v>0</v>
      </c>
      <c r="M74" s="38">
        <f t="shared" si="21"/>
        <v>0</v>
      </c>
    </row>
    <row r="75" spans="1:13" x14ac:dyDescent="0.45">
      <c r="A75" s="38">
        <f>'Cost Model'!$D$47</f>
        <v>0</v>
      </c>
      <c r="B75" s="70" t="str">
        <f t="shared" si="20"/>
        <v>FY29-30</v>
      </c>
      <c r="C75" s="39">
        <f>'Cost Model'!$L$8</f>
        <v>0</v>
      </c>
      <c r="D75" s="2"/>
      <c r="E75" s="2"/>
      <c r="F75" s="2"/>
      <c r="G75" s="2"/>
      <c r="H75" s="38"/>
      <c r="I75" s="38"/>
      <c r="J75" s="38">
        <f>SUM($C75)*$A75</f>
        <v>0</v>
      </c>
      <c r="K75" s="38">
        <f t="shared" si="21"/>
        <v>0</v>
      </c>
      <c r="L75" s="38">
        <f t="shared" si="21"/>
        <v>0</v>
      </c>
      <c r="M75" s="38">
        <f t="shared" si="21"/>
        <v>0</v>
      </c>
    </row>
    <row r="76" spans="1:13" x14ac:dyDescent="0.45">
      <c r="A76" s="38">
        <f>'Cost Model'!$D$47</f>
        <v>0</v>
      </c>
      <c r="B76" s="70" t="str">
        <f t="shared" si="20"/>
        <v>FY30-31</v>
      </c>
      <c r="C76" s="39" t="e">
        <f>'Cost Model'!$M$8</f>
        <v>#REF!</v>
      </c>
      <c r="D76" s="2"/>
      <c r="E76" s="2"/>
      <c r="F76" s="2"/>
      <c r="G76" s="2"/>
      <c r="H76" s="38"/>
      <c r="I76" s="38"/>
      <c r="J76" s="38"/>
      <c r="K76" s="38" t="e">
        <f>SUM($C76)*$A76</f>
        <v>#REF!</v>
      </c>
      <c r="L76" s="38" t="e">
        <f t="shared" si="21"/>
        <v>#REF!</v>
      </c>
      <c r="M76" s="38" t="e">
        <f t="shared" si="21"/>
        <v>#REF!</v>
      </c>
    </row>
    <row r="77" spans="1:13" x14ac:dyDescent="0.45">
      <c r="A77" s="38">
        <f>'Cost Model'!$D$47</f>
        <v>0</v>
      </c>
      <c r="B77" s="70" t="str">
        <f t="shared" si="20"/>
        <v>FY31-32</v>
      </c>
      <c r="C77" s="39" t="e">
        <f>'Cost Model'!$N$8</f>
        <v>#REF!</v>
      </c>
      <c r="D77" s="2"/>
      <c r="E77" s="2"/>
      <c r="F77" s="2"/>
      <c r="G77" s="2"/>
      <c r="H77" s="38"/>
      <c r="I77" s="38"/>
      <c r="J77" s="38"/>
      <c r="K77" s="38"/>
      <c r="L77" s="38" t="e">
        <f>SUM($C77)*$A77</f>
        <v>#REF!</v>
      </c>
      <c r="M77" s="38" t="e">
        <f>SUM($C77)*$A77</f>
        <v>#REF!</v>
      </c>
    </row>
    <row r="78" spans="1:13" x14ac:dyDescent="0.45">
      <c r="A78" s="38">
        <f>'Cost Model'!$D$47</f>
        <v>0</v>
      </c>
      <c r="B78" s="70" t="str">
        <f t="shared" si="20"/>
        <v>FY32-33</v>
      </c>
      <c r="C78" s="39" t="e">
        <f>'Cost Model'!$O$8</f>
        <v>#REF!</v>
      </c>
      <c r="D78" s="2"/>
      <c r="E78" s="2"/>
      <c r="F78" s="2"/>
      <c r="G78" s="2"/>
      <c r="H78" s="38"/>
      <c r="I78" s="38"/>
      <c r="J78" s="38"/>
      <c r="K78" s="38"/>
      <c r="L78" s="38"/>
      <c r="M78" s="38" t="e">
        <f>SUM($C78)*$A78</f>
        <v>#REF!</v>
      </c>
    </row>
    <row r="79" spans="1:13" x14ac:dyDescent="0.45">
      <c r="A79" s="71"/>
      <c r="B79" s="71" t="str">
        <f t="shared" si="20"/>
        <v>Total</v>
      </c>
      <c r="C79" s="72"/>
      <c r="D79" s="73" t="e">
        <f>SUM(D69:D78)</f>
        <v>#REF!</v>
      </c>
      <c r="E79" s="73" t="e">
        <f t="shared" ref="E79:M79" si="22">SUM(E69:E78)</f>
        <v>#REF!</v>
      </c>
      <c r="F79" s="73" t="e">
        <f t="shared" si="22"/>
        <v>#REF!</v>
      </c>
      <c r="G79" s="73" t="e">
        <f t="shared" si="22"/>
        <v>#REF!</v>
      </c>
      <c r="H79" s="73" t="e">
        <f t="shared" si="22"/>
        <v>#REF!</v>
      </c>
      <c r="I79" s="73" t="e">
        <f t="shared" si="22"/>
        <v>#REF!</v>
      </c>
      <c r="J79" s="73" t="e">
        <f t="shared" si="22"/>
        <v>#REF!</v>
      </c>
      <c r="K79" s="73" t="e">
        <f t="shared" si="22"/>
        <v>#REF!</v>
      </c>
      <c r="L79" s="73" t="e">
        <f t="shared" si="22"/>
        <v>#REF!</v>
      </c>
      <c r="M79" s="73" t="e">
        <f t="shared" si="22"/>
        <v>#REF!</v>
      </c>
    </row>
    <row r="80" spans="1:13" x14ac:dyDescent="0.45">
      <c r="A80" s="2"/>
      <c r="B80" s="2"/>
      <c r="C80" s="75"/>
    </row>
    <row r="81" spans="1:13" x14ac:dyDescent="0.45">
      <c r="A81" s="10" t="s">
        <v>267</v>
      </c>
      <c r="B81" s="71" t="s">
        <v>81</v>
      </c>
      <c r="C81" s="10" t="str">
        <f t="shared" ref="C81:M81" si="23">C2</f>
        <v>Quantity</v>
      </c>
      <c r="D81" s="10">
        <f t="shared" si="23"/>
        <v>2024</v>
      </c>
      <c r="E81" s="10">
        <f t="shared" si="23"/>
        <v>2025</v>
      </c>
      <c r="F81" s="10">
        <f t="shared" si="23"/>
        <v>2026</v>
      </c>
      <c r="G81" s="10">
        <f t="shared" si="23"/>
        <v>2027</v>
      </c>
      <c r="H81" s="10">
        <f t="shared" si="23"/>
        <v>2028</v>
      </c>
      <c r="I81" s="10">
        <f t="shared" si="23"/>
        <v>2029</v>
      </c>
      <c r="J81" s="10">
        <f t="shared" si="23"/>
        <v>2030</v>
      </c>
      <c r="K81" s="10">
        <f t="shared" si="23"/>
        <v>2031</v>
      </c>
      <c r="L81" s="10">
        <f t="shared" si="23"/>
        <v>2032</v>
      </c>
      <c r="M81" s="10">
        <f t="shared" si="23"/>
        <v>2033</v>
      </c>
    </row>
    <row r="82" spans="1:13" x14ac:dyDescent="0.45">
      <c r="A82" s="38">
        <f>'Cost Model'!$D$48</f>
        <v>0</v>
      </c>
      <c r="B82" s="70" t="str">
        <f t="shared" ref="B82:B92" si="24">B4</f>
        <v>FY23-24</v>
      </c>
      <c r="C82" s="39" t="e">
        <f>'Cost Model'!$F$9</f>
        <v>#REF!</v>
      </c>
      <c r="D82" s="38" t="e">
        <f>SUM($C82)*$A82</f>
        <v>#REF!</v>
      </c>
      <c r="E82" s="38" t="e">
        <f t="shared" ref="E82:M89" si="25">SUM($C82)*$A82</f>
        <v>#REF!</v>
      </c>
      <c r="F82" s="38" t="e">
        <f t="shared" si="25"/>
        <v>#REF!</v>
      </c>
      <c r="G82" s="38" t="e">
        <f t="shared" si="25"/>
        <v>#REF!</v>
      </c>
      <c r="H82" s="38" t="e">
        <f t="shared" si="25"/>
        <v>#REF!</v>
      </c>
      <c r="I82" s="38" t="e">
        <f t="shared" si="25"/>
        <v>#REF!</v>
      </c>
      <c r="J82" s="38" t="e">
        <f t="shared" si="25"/>
        <v>#REF!</v>
      </c>
      <c r="K82" s="38"/>
      <c r="L82" s="38"/>
      <c r="M82" s="38"/>
    </row>
    <row r="83" spans="1:13" x14ac:dyDescent="0.45">
      <c r="A83" s="38">
        <f>'Cost Model'!$D$48</f>
        <v>0</v>
      </c>
      <c r="B83" s="70" t="str">
        <f t="shared" si="24"/>
        <v>FY24-25</v>
      </c>
      <c r="C83" s="39" t="e">
        <f>'Cost Model'!$G$9</f>
        <v>#REF!</v>
      </c>
      <c r="D83" s="2"/>
      <c r="E83" s="38" t="e">
        <f t="shared" si="25"/>
        <v>#REF!</v>
      </c>
      <c r="F83" s="38" t="e">
        <f t="shared" si="25"/>
        <v>#REF!</v>
      </c>
      <c r="G83" s="38" t="e">
        <f t="shared" si="25"/>
        <v>#REF!</v>
      </c>
      <c r="H83" s="38" t="e">
        <f t="shared" si="25"/>
        <v>#REF!</v>
      </c>
      <c r="I83" s="38" t="e">
        <f t="shared" si="25"/>
        <v>#REF!</v>
      </c>
      <c r="J83" s="38" t="e">
        <f t="shared" si="25"/>
        <v>#REF!</v>
      </c>
      <c r="K83" s="38" t="e">
        <f t="shared" si="25"/>
        <v>#REF!</v>
      </c>
      <c r="L83" s="38"/>
      <c r="M83" s="38"/>
    </row>
    <row r="84" spans="1:13" x14ac:dyDescent="0.45">
      <c r="A84" s="38">
        <f>'Cost Model'!$D$48</f>
        <v>0</v>
      </c>
      <c r="B84" s="70" t="str">
        <f t="shared" si="24"/>
        <v>FY25-26</v>
      </c>
      <c r="C84" s="39" t="e">
        <f>'Cost Model'!$H$9</f>
        <v>#REF!</v>
      </c>
      <c r="D84" s="2"/>
      <c r="E84" s="2"/>
      <c r="F84" s="38" t="e">
        <f t="shared" si="25"/>
        <v>#REF!</v>
      </c>
      <c r="G84" s="38" t="e">
        <f t="shared" si="25"/>
        <v>#REF!</v>
      </c>
      <c r="H84" s="38" t="e">
        <f t="shared" si="25"/>
        <v>#REF!</v>
      </c>
      <c r="I84" s="38" t="e">
        <f t="shared" si="25"/>
        <v>#REF!</v>
      </c>
      <c r="J84" s="38" t="e">
        <f t="shared" si="25"/>
        <v>#REF!</v>
      </c>
      <c r="K84" s="38" t="e">
        <f t="shared" si="25"/>
        <v>#REF!</v>
      </c>
      <c r="L84" s="38" t="e">
        <f t="shared" si="25"/>
        <v>#REF!</v>
      </c>
      <c r="M84" s="38"/>
    </row>
    <row r="85" spans="1:13" x14ac:dyDescent="0.45">
      <c r="A85" s="38">
        <f>'Cost Model'!$D$48</f>
        <v>0</v>
      </c>
      <c r="B85" s="70" t="str">
        <f t="shared" si="24"/>
        <v>FY26-27</v>
      </c>
      <c r="C85" s="39" t="e">
        <f>'Cost Model'!$I$9</f>
        <v>#REF!</v>
      </c>
      <c r="D85" s="2"/>
      <c r="E85" s="2"/>
      <c r="F85" s="2"/>
      <c r="G85" s="38" t="e">
        <f t="shared" si="25"/>
        <v>#REF!</v>
      </c>
      <c r="H85" s="38" t="e">
        <f t="shared" si="25"/>
        <v>#REF!</v>
      </c>
      <c r="I85" s="38" t="e">
        <f t="shared" si="25"/>
        <v>#REF!</v>
      </c>
      <c r="J85" s="38" t="e">
        <f t="shared" si="25"/>
        <v>#REF!</v>
      </c>
      <c r="K85" s="38" t="e">
        <f t="shared" si="25"/>
        <v>#REF!</v>
      </c>
      <c r="L85" s="38" t="e">
        <f t="shared" si="25"/>
        <v>#REF!</v>
      </c>
      <c r="M85" s="38" t="e">
        <f t="shared" si="25"/>
        <v>#REF!</v>
      </c>
    </row>
    <row r="86" spans="1:13" x14ac:dyDescent="0.45">
      <c r="A86" s="38">
        <f>'Cost Model'!$D$48</f>
        <v>0</v>
      </c>
      <c r="B86" s="70" t="str">
        <f t="shared" si="24"/>
        <v>FY27-28</v>
      </c>
      <c r="C86" s="39" t="e">
        <f>'Cost Model'!$J$9</f>
        <v>#REF!</v>
      </c>
      <c r="D86" s="2"/>
      <c r="E86" s="2"/>
      <c r="F86" s="2"/>
      <c r="G86" s="2"/>
      <c r="H86" s="38" t="e">
        <f>SUM($C86)*$A86</f>
        <v>#REF!</v>
      </c>
      <c r="I86" s="38" t="e">
        <f t="shared" si="25"/>
        <v>#REF!</v>
      </c>
      <c r="J86" s="38" t="e">
        <f t="shared" si="25"/>
        <v>#REF!</v>
      </c>
      <c r="K86" s="38" t="e">
        <f t="shared" si="25"/>
        <v>#REF!</v>
      </c>
      <c r="L86" s="38" t="e">
        <f t="shared" si="25"/>
        <v>#REF!</v>
      </c>
      <c r="M86" s="38" t="e">
        <f t="shared" si="25"/>
        <v>#REF!</v>
      </c>
    </row>
    <row r="87" spans="1:13" x14ac:dyDescent="0.45">
      <c r="A87" s="38">
        <f>'Cost Model'!$D$48</f>
        <v>0</v>
      </c>
      <c r="B87" s="70" t="str">
        <f t="shared" si="24"/>
        <v>FY28-29</v>
      </c>
      <c r="C87" s="39">
        <f>'Cost Model'!$K$9</f>
        <v>0</v>
      </c>
      <c r="D87" s="2"/>
      <c r="E87" s="2"/>
      <c r="F87" s="2"/>
      <c r="G87" s="2"/>
      <c r="H87" s="38"/>
      <c r="I87" s="38">
        <f>SUM($C87)*$A87</f>
        <v>0</v>
      </c>
      <c r="J87" s="38">
        <f t="shared" si="25"/>
        <v>0</v>
      </c>
      <c r="K87" s="38">
        <f t="shared" si="25"/>
        <v>0</v>
      </c>
      <c r="L87" s="38">
        <f t="shared" si="25"/>
        <v>0</v>
      </c>
      <c r="M87" s="38">
        <f t="shared" si="25"/>
        <v>0</v>
      </c>
    </row>
    <row r="88" spans="1:13" x14ac:dyDescent="0.45">
      <c r="A88" s="38">
        <f>'Cost Model'!$D$48</f>
        <v>0</v>
      </c>
      <c r="B88" s="70" t="str">
        <f t="shared" si="24"/>
        <v>FY29-30</v>
      </c>
      <c r="C88" s="39">
        <f>'Cost Model'!$L$9</f>
        <v>0</v>
      </c>
      <c r="D88" s="2"/>
      <c r="E88" s="2"/>
      <c r="F88" s="2"/>
      <c r="G88" s="2"/>
      <c r="H88" s="38"/>
      <c r="I88" s="38"/>
      <c r="J88" s="38">
        <f>SUM($C88)*$A88</f>
        <v>0</v>
      </c>
      <c r="K88" s="38">
        <f t="shared" si="25"/>
        <v>0</v>
      </c>
      <c r="L88" s="38">
        <f t="shared" si="25"/>
        <v>0</v>
      </c>
      <c r="M88" s="38">
        <f t="shared" si="25"/>
        <v>0</v>
      </c>
    </row>
    <row r="89" spans="1:13" x14ac:dyDescent="0.45">
      <c r="A89" s="38">
        <f>'Cost Model'!$D$48</f>
        <v>0</v>
      </c>
      <c r="B89" s="70" t="str">
        <f t="shared" si="24"/>
        <v>FY30-31</v>
      </c>
      <c r="C89" s="39" t="e">
        <f>'Cost Model'!$M$9</f>
        <v>#REF!</v>
      </c>
      <c r="D89" s="2"/>
      <c r="E89" s="2"/>
      <c r="F89" s="2"/>
      <c r="G89" s="2"/>
      <c r="H89" s="38"/>
      <c r="I89" s="38"/>
      <c r="J89" s="38"/>
      <c r="K89" s="38" t="e">
        <f>SUM($C89)*$A89</f>
        <v>#REF!</v>
      </c>
      <c r="L89" s="38" t="e">
        <f t="shared" si="25"/>
        <v>#REF!</v>
      </c>
      <c r="M89" s="38" t="e">
        <f t="shared" si="25"/>
        <v>#REF!</v>
      </c>
    </row>
    <row r="90" spans="1:13" x14ac:dyDescent="0.45">
      <c r="A90" s="38">
        <f>'Cost Model'!$D$48</f>
        <v>0</v>
      </c>
      <c r="B90" s="70" t="str">
        <f t="shared" si="24"/>
        <v>FY31-32</v>
      </c>
      <c r="C90" s="39" t="e">
        <f>'Cost Model'!$N$9</f>
        <v>#REF!</v>
      </c>
      <c r="D90" s="2"/>
      <c r="E90" s="2"/>
      <c r="F90" s="2"/>
      <c r="G90" s="2"/>
      <c r="H90" s="38"/>
      <c r="I90" s="38"/>
      <c r="J90" s="38"/>
      <c r="K90" s="38"/>
      <c r="L90" s="38" t="e">
        <f>SUM($C90)*$A90</f>
        <v>#REF!</v>
      </c>
      <c r="M90" s="38" t="e">
        <f>SUM($C90)*$A90</f>
        <v>#REF!</v>
      </c>
    </row>
    <row r="91" spans="1:13" x14ac:dyDescent="0.45">
      <c r="A91" s="38">
        <f>'Cost Model'!$D$48</f>
        <v>0</v>
      </c>
      <c r="B91" s="70" t="str">
        <f t="shared" si="24"/>
        <v>FY32-33</v>
      </c>
      <c r="C91" s="39" t="e">
        <f>'Cost Model'!$O$9</f>
        <v>#REF!</v>
      </c>
      <c r="D91" s="2"/>
      <c r="E91" s="2"/>
      <c r="F91" s="2"/>
      <c r="G91" s="2"/>
      <c r="H91" s="38"/>
      <c r="I91" s="38"/>
      <c r="J91" s="38"/>
      <c r="K91" s="38"/>
      <c r="L91" s="38"/>
      <c r="M91" s="38" t="e">
        <f>SUM($C91)*$A91</f>
        <v>#REF!</v>
      </c>
    </row>
    <row r="92" spans="1:13" x14ac:dyDescent="0.45">
      <c r="A92" s="71"/>
      <c r="B92" s="71" t="str">
        <f t="shared" si="24"/>
        <v>Total</v>
      </c>
      <c r="C92" s="72"/>
      <c r="D92" s="73" t="e">
        <f>SUM(D82:D91)</f>
        <v>#REF!</v>
      </c>
      <c r="E92" s="73" t="e">
        <f t="shared" ref="E92:M92" si="26">SUM(E82:E91)</f>
        <v>#REF!</v>
      </c>
      <c r="F92" s="73" t="e">
        <f t="shared" si="26"/>
        <v>#REF!</v>
      </c>
      <c r="G92" s="73" t="e">
        <f t="shared" si="26"/>
        <v>#REF!</v>
      </c>
      <c r="H92" s="73" t="e">
        <f t="shared" si="26"/>
        <v>#REF!</v>
      </c>
      <c r="I92" s="73" t="e">
        <f t="shared" si="26"/>
        <v>#REF!</v>
      </c>
      <c r="J92" s="73" t="e">
        <f t="shared" si="26"/>
        <v>#REF!</v>
      </c>
      <c r="K92" s="73" t="e">
        <f t="shared" si="26"/>
        <v>#REF!</v>
      </c>
      <c r="L92" s="73" t="e">
        <f t="shared" si="26"/>
        <v>#REF!</v>
      </c>
      <c r="M92" s="73" t="e">
        <f t="shared" si="26"/>
        <v>#REF!</v>
      </c>
    </row>
    <row r="93" spans="1:13" x14ac:dyDescent="0.45">
      <c r="A93" s="2"/>
      <c r="B93" s="2"/>
      <c r="C93" s="75"/>
    </row>
    <row r="94" spans="1:13" x14ac:dyDescent="0.45">
      <c r="A94" s="10" t="s">
        <v>267</v>
      </c>
      <c r="B94" s="71" t="s">
        <v>84</v>
      </c>
      <c r="C94" s="10" t="str">
        <f t="shared" ref="C94:M94" si="27">C2</f>
        <v>Quantity</v>
      </c>
      <c r="D94" s="10">
        <f t="shared" si="27"/>
        <v>2024</v>
      </c>
      <c r="E94" s="10">
        <f t="shared" si="27"/>
        <v>2025</v>
      </c>
      <c r="F94" s="10">
        <f t="shared" si="27"/>
        <v>2026</v>
      </c>
      <c r="G94" s="10">
        <f t="shared" si="27"/>
        <v>2027</v>
      </c>
      <c r="H94" s="10">
        <f t="shared" si="27"/>
        <v>2028</v>
      </c>
      <c r="I94" s="10">
        <f t="shared" si="27"/>
        <v>2029</v>
      </c>
      <c r="J94" s="10">
        <f t="shared" si="27"/>
        <v>2030</v>
      </c>
      <c r="K94" s="10">
        <f t="shared" si="27"/>
        <v>2031</v>
      </c>
      <c r="L94" s="10">
        <f t="shared" si="27"/>
        <v>2032</v>
      </c>
      <c r="M94" s="10">
        <f t="shared" si="27"/>
        <v>2033</v>
      </c>
    </row>
    <row r="95" spans="1:13" x14ac:dyDescent="0.45">
      <c r="A95" s="38">
        <f>'Cost Model'!$D$49</f>
        <v>0</v>
      </c>
      <c r="B95" s="70" t="str">
        <f t="shared" ref="B95:B105" si="28">B4</f>
        <v>FY23-24</v>
      </c>
      <c r="C95" s="39">
        <f>'Cost Model'!$F$10</f>
        <v>4321</v>
      </c>
      <c r="D95" s="38">
        <f t="shared" ref="D95:F95" si="29">SUM($C95)*$A95</f>
        <v>0</v>
      </c>
      <c r="E95" s="38">
        <f t="shared" si="29"/>
        <v>0</v>
      </c>
      <c r="F95" s="38">
        <f t="shared" si="29"/>
        <v>0</v>
      </c>
      <c r="G95" s="38">
        <f t="shared" ref="E95:M104" si="30">SUM($C95)*$A95</f>
        <v>0</v>
      </c>
      <c r="H95" s="38">
        <f t="shared" si="30"/>
        <v>0</v>
      </c>
      <c r="I95" s="38">
        <f t="shared" si="30"/>
        <v>0</v>
      </c>
      <c r="J95" s="38"/>
      <c r="K95" s="38"/>
      <c r="L95" s="38"/>
      <c r="M95" s="38"/>
    </row>
    <row r="96" spans="1:13" x14ac:dyDescent="0.45">
      <c r="A96" s="38">
        <f>'Cost Model'!$D$49</f>
        <v>0</v>
      </c>
      <c r="B96" s="70" t="str">
        <f t="shared" si="28"/>
        <v>FY24-25</v>
      </c>
      <c r="C96" s="39" t="e">
        <f>'Cost Model'!$G$10</f>
        <v>#REF!</v>
      </c>
      <c r="D96" s="2"/>
      <c r="E96" s="38" t="e">
        <f t="shared" si="30"/>
        <v>#REF!</v>
      </c>
      <c r="F96" s="38" t="e">
        <f t="shared" si="30"/>
        <v>#REF!</v>
      </c>
      <c r="G96" s="38" t="e">
        <f t="shared" si="30"/>
        <v>#REF!</v>
      </c>
      <c r="H96" s="38" t="e">
        <f t="shared" si="30"/>
        <v>#REF!</v>
      </c>
      <c r="I96" s="38" t="e">
        <f t="shared" si="30"/>
        <v>#REF!</v>
      </c>
      <c r="J96" s="38" t="e">
        <f t="shared" si="30"/>
        <v>#REF!</v>
      </c>
      <c r="K96" s="38"/>
      <c r="L96" s="38"/>
      <c r="M96" s="38"/>
    </row>
    <row r="97" spans="1:13" x14ac:dyDescent="0.45">
      <c r="A97" s="38">
        <f>'Cost Model'!$D$49</f>
        <v>0</v>
      </c>
      <c r="B97" s="70" t="str">
        <f t="shared" si="28"/>
        <v>FY25-26</v>
      </c>
      <c r="C97" s="39" t="e">
        <f>'Cost Model'!$H$10</f>
        <v>#REF!</v>
      </c>
      <c r="D97" s="2"/>
      <c r="E97" s="2"/>
      <c r="F97" s="38" t="e">
        <f t="shared" si="30"/>
        <v>#REF!</v>
      </c>
      <c r="G97" s="38" t="e">
        <f t="shared" si="30"/>
        <v>#REF!</v>
      </c>
      <c r="H97" s="38" t="e">
        <f t="shared" si="30"/>
        <v>#REF!</v>
      </c>
      <c r="I97" s="38" t="e">
        <f t="shared" si="30"/>
        <v>#REF!</v>
      </c>
      <c r="J97" s="38" t="e">
        <f t="shared" si="30"/>
        <v>#REF!</v>
      </c>
      <c r="K97" s="38" t="e">
        <f t="shared" si="30"/>
        <v>#REF!</v>
      </c>
      <c r="L97" s="38"/>
      <c r="M97" s="38"/>
    </row>
    <row r="98" spans="1:13" x14ac:dyDescent="0.45">
      <c r="A98" s="38">
        <f>'Cost Model'!$D$49</f>
        <v>0</v>
      </c>
      <c r="B98" s="70" t="str">
        <f t="shared" si="28"/>
        <v>FY26-27</v>
      </c>
      <c r="C98" s="39" t="e">
        <f>'Cost Model'!$I$10</f>
        <v>#REF!</v>
      </c>
      <c r="D98" s="2"/>
      <c r="E98" s="2"/>
      <c r="F98" s="2"/>
      <c r="G98" s="38" t="e">
        <f t="shared" si="30"/>
        <v>#REF!</v>
      </c>
      <c r="H98" s="38" t="e">
        <f t="shared" si="30"/>
        <v>#REF!</v>
      </c>
      <c r="I98" s="38" t="e">
        <f t="shared" si="30"/>
        <v>#REF!</v>
      </c>
      <c r="J98" s="38" t="e">
        <f t="shared" si="30"/>
        <v>#REF!</v>
      </c>
      <c r="K98" s="38" t="e">
        <f t="shared" si="30"/>
        <v>#REF!</v>
      </c>
      <c r="L98" s="38" t="e">
        <f t="shared" si="30"/>
        <v>#REF!</v>
      </c>
      <c r="M98" s="38"/>
    </row>
    <row r="99" spans="1:13" x14ac:dyDescent="0.45">
      <c r="A99" s="38">
        <f>'Cost Model'!$D$49</f>
        <v>0</v>
      </c>
      <c r="B99" s="70" t="str">
        <f t="shared" si="28"/>
        <v>FY27-28</v>
      </c>
      <c r="C99" s="39" t="e">
        <f>'Cost Model'!$J$10</f>
        <v>#REF!</v>
      </c>
      <c r="D99" s="2"/>
      <c r="E99" s="2"/>
      <c r="F99" s="2"/>
      <c r="G99" s="2"/>
      <c r="H99" s="38" t="e">
        <f t="shared" si="30"/>
        <v>#REF!</v>
      </c>
      <c r="I99" s="38" t="e">
        <f t="shared" si="30"/>
        <v>#REF!</v>
      </c>
      <c r="J99" s="38" t="e">
        <f t="shared" si="30"/>
        <v>#REF!</v>
      </c>
      <c r="K99" s="38" t="e">
        <f t="shared" si="30"/>
        <v>#REF!</v>
      </c>
      <c r="L99" s="38" t="e">
        <f t="shared" si="30"/>
        <v>#REF!</v>
      </c>
      <c r="M99" s="38" t="e">
        <f t="shared" si="30"/>
        <v>#REF!</v>
      </c>
    </row>
    <row r="100" spans="1:13" x14ac:dyDescent="0.45">
      <c r="A100" s="38">
        <f>'Cost Model'!$D$49</f>
        <v>0</v>
      </c>
      <c r="B100" s="70" t="str">
        <f t="shared" si="28"/>
        <v>FY28-29</v>
      </c>
      <c r="C100" s="39">
        <f>'Cost Model'!$K$10</f>
        <v>0</v>
      </c>
      <c r="D100" s="2"/>
      <c r="E100" s="2"/>
      <c r="F100" s="2"/>
      <c r="G100" s="2"/>
      <c r="H100" s="38"/>
      <c r="I100" s="38">
        <f t="shared" si="30"/>
        <v>0</v>
      </c>
      <c r="J100" s="38">
        <f t="shared" si="30"/>
        <v>0</v>
      </c>
      <c r="K100" s="38">
        <f t="shared" si="30"/>
        <v>0</v>
      </c>
      <c r="L100" s="38">
        <f t="shared" si="30"/>
        <v>0</v>
      </c>
      <c r="M100" s="38">
        <f t="shared" si="30"/>
        <v>0</v>
      </c>
    </row>
    <row r="101" spans="1:13" x14ac:dyDescent="0.45">
      <c r="A101" s="38">
        <f>'Cost Model'!$D$49</f>
        <v>0</v>
      </c>
      <c r="B101" s="70" t="str">
        <f t="shared" si="28"/>
        <v>FY29-30</v>
      </c>
      <c r="C101" s="39">
        <f>'Cost Model'!$L$10</f>
        <v>4321</v>
      </c>
      <c r="D101" s="2"/>
      <c r="E101" s="2"/>
      <c r="F101" s="2"/>
      <c r="G101" s="2"/>
      <c r="H101" s="38"/>
      <c r="I101" s="38"/>
      <c r="J101" s="38">
        <f t="shared" si="30"/>
        <v>0</v>
      </c>
      <c r="K101" s="38">
        <f t="shared" si="30"/>
        <v>0</v>
      </c>
      <c r="L101" s="38">
        <f t="shared" si="30"/>
        <v>0</v>
      </c>
      <c r="M101" s="38">
        <f t="shared" si="30"/>
        <v>0</v>
      </c>
    </row>
    <row r="102" spans="1:13" x14ac:dyDescent="0.45">
      <c r="A102" s="38">
        <f>'Cost Model'!$D$49</f>
        <v>0</v>
      </c>
      <c r="B102" s="70" t="str">
        <f t="shared" si="28"/>
        <v>FY30-31</v>
      </c>
      <c r="C102" s="39" t="e">
        <f>'Cost Model'!$M$10</f>
        <v>#REF!</v>
      </c>
      <c r="D102" s="2"/>
      <c r="E102" s="2"/>
      <c r="F102" s="2"/>
      <c r="G102" s="2"/>
      <c r="H102" s="38"/>
      <c r="I102" s="38"/>
      <c r="J102" s="38"/>
      <c r="K102" s="38" t="e">
        <f t="shared" si="30"/>
        <v>#REF!</v>
      </c>
      <c r="L102" s="38" t="e">
        <f t="shared" si="30"/>
        <v>#REF!</v>
      </c>
      <c r="M102" s="38" t="e">
        <f t="shared" si="30"/>
        <v>#REF!</v>
      </c>
    </row>
    <row r="103" spans="1:13" x14ac:dyDescent="0.45">
      <c r="A103" s="38">
        <f>'Cost Model'!$D$49</f>
        <v>0</v>
      </c>
      <c r="B103" s="70" t="str">
        <f t="shared" si="28"/>
        <v>FY31-32</v>
      </c>
      <c r="C103" s="39" t="e">
        <f>'Cost Model'!$N$10</f>
        <v>#REF!</v>
      </c>
      <c r="D103" s="2"/>
      <c r="E103" s="2"/>
      <c r="F103" s="2"/>
      <c r="G103" s="2"/>
      <c r="H103" s="38"/>
      <c r="I103" s="38"/>
      <c r="J103" s="38"/>
      <c r="K103" s="38"/>
      <c r="L103" s="38" t="e">
        <f t="shared" si="30"/>
        <v>#REF!</v>
      </c>
      <c r="M103" s="38" t="e">
        <f t="shared" si="30"/>
        <v>#REF!</v>
      </c>
    </row>
    <row r="104" spans="1:13" x14ac:dyDescent="0.45">
      <c r="A104" s="38">
        <f>'Cost Model'!$D$49</f>
        <v>0</v>
      </c>
      <c r="B104" s="70" t="str">
        <f t="shared" si="28"/>
        <v>FY32-33</v>
      </c>
      <c r="C104" s="39" t="e">
        <f>'Cost Model'!$O$10</f>
        <v>#REF!</v>
      </c>
      <c r="D104" s="2"/>
      <c r="E104" s="2"/>
      <c r="F104" s="2"/>
      <c r="G104" s="2"/>
      <c r="H104" s="38"/>
      <c r="I104" s="38"/>
      <c r="J104" s="38"/>
      <c r="K104" s="38"/>
      <c r="L104" s="38"/>
      <c r="M104" s="38" t="e">
        <f t="shared" si="30"/>
        <v>#REF!</v>
      </c>
    </row>
    <row r="105" spans="1:13" x14ac:dyDescent="0.45">
      <c r="A105" s="71"/>
      <c r="B105" s="71" t="str">
        <f t="shared" si="28"/>
        <v>Total</v>
      </c>
      <c r="C105" s="72"/>
      <c r="D105" s="73">
        <f>SUM(D95:D104)</f>
        <v>0</v>
      </c>
      <c r="E105" s="73" t="e">
        <f t="shared" ref="E105:M105" si="31">SUM(E95:E104)</f>
        <v>#REF!</v>
      </c>
      <c r="F105" s="73" t="e">
        <f t="shared" si="31"/>
        <v>#REF!</v>
      </c>
      <c r="G105" s="73" t="e">
        <f t="shared" si="31"/>
        <v>#REF!</v>
      </c>
      <c r="H105" s="73" t="e">
        <f t="shared" si="31"/>
        <v>#REF!</v>
      </c>
      <c r="I105" s="73" t="e">
        <f t="shared" si="31"/>
        <v>#REF!</v>
      </c>
      <c r="J105" s="73" t="e">
        <f t="shared" si="31"/>
        <v>#REF!</v>
      </c>
      <c r="K105" s="73" t="e">
        <f t="shared" si="31"/>
        <v>#REF!</v>
      </c>
      <c r="L105" s="73" t="e">
        <f t="shared" si="31"/>
        <v>#REF!</v>
      </c>
      <c r="M105" s="73" t="e">
        <f t="shared" si="31"/>
        <v>#REF!</v>
      </c>
    </row>
    <row r="106" spans="1:13" x14ac:dyDescent="0.45">
      <c r="A106" s="2"/>
      <c r="B106" s="2"/>
      <c r="C106" s="75"/>
    </row>
    <row r="107" spans="1:13" x14ac:dyDescent="0.45">
      <c r="A107" s="10" t="s">
        <v>267</v>
      </c>
      <c r="B107" s="71" t="s">
        <v>85</v>
      </c>
      <c r="C107" s="10" t="str">
        <f t="shared" ref="C107:M107" si="32">C2</f>
        <v>Quantity</v>
      </c>
      <c r="D107" s="10">
        <f t="shared" si="32"/>
        <v>2024</v>
      </c>
      <c r="E107" s="10">
        <f t="shared" si="32"/>
        <v>2025</v>
      </c>
      <c r="F107" s="10">
        <f t="shared" si="32"/>
        <v>2026</v>
      </c>
      <c r="G107" s="10">
        <f t="shared" si="32"/>
        <v>2027</v>
      </c>
      <c r="H107" s="10">
        <f t="shared" si="32"/>
        <v>2028</v>
      </c>
      <c r="I107" s="10">
        <f t="shared" si="32"/>
        <v>2029</v>
      </c>
      <c r="J107" s="10">
        <f t="shared" si="32"/>
        <v>2030</v>
      </c>
      <c r="K107" s="10">
        <f t="shared" si="32"/>
        <v>2031</v>
      </c>
      <c r="L107" s="10">
        <f t="shared" si="32"/>
        <v>2032</v>
      </c>
      <c r="M107" s="10">
        <f t="shared" si="32"/>
        <v>2033</v>
      </c>
    </row>
    <row r="108" spans="1:13" x14ac:dyDescent="0.45">
      <c r="A108" s="38">
        <f>'Cost Model'!$D$50</f>
        <v>0</v>
      </c>
      <c r="B108" s="70" t="str">
        <f t="shared" ref="B108:B118" si="33">B4</f>
        <v>FY23-24</v>
      </c>
      <c r="C108" s="39">
        <f>'Cost Model'!$F$11</f>
        <v>3057</v>
      </c>
      <c r="D108" s="38">
        <f t="shared" ref="D108:M117" si="34">SUM($C108)*$A108</f>
        <v>0</v>
      </c>
      <c r="E108" s="38">
        <f t="shared" si="34"/>
        <v>0</v>
      </c>
      <c r="F108" s="38">
        <f t="shared" si="34"/>
        <v>0</v>
      </c>
      <c r="G108" s="38">
        <f t="shared" si="34"/>
        <v>0</v>
      </c>
      <c r="H108" s="38">
        <f t="shared" si="34"/>
        <v>0</v>
      </c>
      <c r="I108" s="38">
        <f t="shared" si="34"/>
        <v>0</v>
      </c>
      <c r="J108" s="38"/>
      <c r="K108" s="38"/>
      <c r="L108" s="38"/>
      <c r="M108" s="38"/>
    </row>
    <row r="109" spans="1:13" x14ac:dyDescent="0.45">
      <c r="A109" s="38">
        <f>'Cost Model'!$D$50</f>
        <v>0</v>
      </c>
      <c r="B109" s="70" t="str">
        <f t="shared" si="33"/>
        <v>FY24-25</v>
      </c>
      <c r="C109" s="39" t="e">
        <f>'Cost Model'!$G$11</f>
        <v>#REF!</v>
      </c>
      <c r="D109" s="2"/>
      <c r="E109" s="38" t="e">
        <f t="shared" si="34"/>
        <v>#REF!</v>
      </c>
      <c r="F109" s="38" t="e">
        <f t="shared" si="34"/>
        <v>#REF!</v>
      </c>
      <c r="G109" s="38" t="e">
        <f t="shared" si="34"/>
        <v>#REF!</v>
      </c>
      <c r="H109" s="38" t="e">
        <f t="shared" si="34"/>
        <v>#REF!</v>
      </c>
      <c r="I109" s="38" t="e">
        <f t="shared" si="34"/>
        <v>#REF!</v>
      </c>
      <c r="J109" s="38" t="e">
        <f t="shared" si="34"/>
        <v>#REF!</v>
      </c>
      <c r="K109" s="38"/>
      <c r="L109" s="38"/>
      <c r="M109" s="38"/>
    </row>
    <row r="110" spans="1:13" x14ac:dyDescent="0.45">
      <c r="A110" s="38">
        <f>'Cost Model'!$D$50</f>
        <v>0</v>
      </c>
      <c r="B110" s="70" t="str">
        <f t="shared" si="33"/>
        <v>FY25-26</v>
      </c>
      <c r="C110" s="39" t="e">
        <f>'Cost Model'!$H$11</f>
        <v>#REF!</v>
      </c>
      <c r="D110" s="2"/>
      <c r="E110" s="2"/>
      <c r="F110" s="38" t="e">
        <f t="shared" si="34"/>
        <v>#REF!</v>
      </c>
      <c r="G110" s="38" t="e">
        <f t="shared" si="34"/>
        <v>#REF!</v>
      </c>
      <c r="H110" s="38" t="e">
        <f t="shared" si="34"/>
        <v>#REF!</v>
      </c>
      <c r="I110" s="38" t="e">
        <f t="shared" si="34"/>
        <v>#REF!</v>
      </c>
      <c r="J110" s="38" t="e">
        <f t="shared" si="34"/>
        <v>#REF!</v>
      </c>
      <c r="K110" s="38" t="e">
        <f t="shared" si="34"/>
        <v>#REF!</v>
      </c>
      <c r="L110" s="38"/>
      <c r="M110" s="38"/>
    </row>
    <row r="111" spans="1:13" x14ac:dyDescent="0.45">
      <c r="A111" s="38">
        <f>'Cost Model'!$D$50</f>
        <v>0</v>
      </c>
      <c r="B111" s="70" t="str">
        <f t="shared" si="33"/>
        <v>FY26-27</v>
      </c>
      <c r="C111" s="39" t="e">
        <f>'Cost Model'!$I$11</f>
        <v>#REF!</v>
      </c>
      <c r="D111" s="2"/>
      <c r="E111" s="2"/>
      <c r="F111" s="2"/>
      <c r="G111" s="38" t="e">
        <f t="shared" si="34"/>
        <v>#REF!</v>
      </c>
      <c r="H111" s="38" t="e">
        <f t="shared" si="34"/>
        <v>#REF!</v>
      </c>
      <c r="I111" s="38" t="e">
        <f t="shared" si="34"/>
        <v>#REF!</v>
      </c>
      <c r="J111" s="38" t="e">
        <f t="shared" si="34"/>
        <v>#REF!</v>
      </c>
      <c r="K111" s="38" t="e">
        <f t="shared" si="34"/>
        <v>#REF!</v>
      </c>
      <c r="L111" s="38" t="e">
        <f t="shared" si="34"/>
        <v>#REF!</v>
      </c>
      <c r="M111" s="38"/>
    </row>
    <row r="112" spans="1:13" x14ac:dyDescent="0.45">
      <c r="A112" s="38">
        <f>'Cost Model'!$D$50</f>
        <v>0</v>
      </c>
      <c r="B112" s="70" t="str">
        <f t="shared" si="33"/>
        <v>FY27-28</v>
      </c>
      <c r="C112" s="39" t="e">
        <f>'Cost Model'!$J$11</f>
        <v>#REF!</v>
      </c>
      <c r="D112" s="2"/>
      <c r="E112" s="2"/>
      <c r="F112" s="2"/>
      <c r="G112" s="2"/>
      <c r="H112" s="38" t="e">
        <f t="shared" si="34"/>
        <v>#REF!</v>
      </c>
      <c r="I112" s="38" t="e">
        <f t="shared" si="34"/>
        <v>#REF!</v>
      </c>
      <c r="J112" s="38" t="e">
        <f t="shared" si="34"/>
        <v>#REF!</v>
      </c>
      <c r="K112" s="38" t="e">
        <f t="shared" si="34"/>
        <v>#REF!</v>
      </c>
      <c r="L112" s="38" t="e">
        <f t="shared" si="34"/>
        <v>#REF!</v>
      </c>
      <c r="M112" s="38" t="e">
        <f t="shared" si="34"/>
        <v>#REF!</v>
      </c>
    </row>
    <row r="113" spans="1:13" x14ac:dyDescent="0.45">
      <c r="A113" s="38">
        <f>'Cost Model'!$D$50</f>
        <v>0</v>
      </c>
      <c r="B113" s="70" t="str">
        <f t="shared" si="33"/>
        <v>FY28-29</v>
      </c>
      <c r="C113" s="39">
        <f>'Cost Model'!$K$11</f>
        <v>0</v>
      </c>
      <c r="D113" s="2"/>
      <c r="E113" s="2"/>
      <c r="F113" s="2"/>
      <c r="G113" s="2"/>
      <c r="H113" s="38"/>
      <c r="I113" s="38">
        <f t="shared" si="34"/>
        <v>0</v>
      </c>
      <c r="J113" s="38">
        <f t="shared" si="34"/>
        <v>0</v>
      </c>
      <c r="K113" s="38">
        <f t="shared" si="34"/>
        <v>0</v>
      </c>
      <c r="L113" s="38">
        <f t="shared" si="34"/>
        <v>0</v>
      </c>
      <c r="M113" s="38">
        <f t="shared" si="34"/>
        <v>0</v>
      </c>
    </row>
    <row r="114" spans="1:13" x14ac:dyDescent="0.45">
      <c r="A114" s="38">
        <f>'Cost Model'!$D$50</f>
        <v>0</v>
      </c>
      <c r="B114" s="70" t="str">
        <f t="shared" si="33"/>
        <v>FY29-30</v>
      </c>
      <c r="C114" s="39">
        <f>'Cost Model'!$L$11</f>
        <v>3057</v>
      </c>
      <c r="D114" s="2"/>
      <c r="E114" s="2"/>
      <c r="F114" s="2"/>
      <c r="G114" s="2"/>
      <c r="H114" s="38"/>
      <c r="I114" s="38"/>
      <c r="J114" s="38">
        <f t="shared" si="34"/>
        <v>0</v>
      </c>
      <c r="K114" s="38">
        <f t="shared" si="34"/>
        <v>0</v>
      </c>
      <c r="L114" s="38">
        <f t="shared" si="34"/>
        <v>0</v>
      </c>
      <c r="M114" s="38">
        <f t="shared" si="34"/>
        <v>0</v>
      </c>
    </row>
    <row r="115" spans="1:13" x14ac:dyDescent="0.45">
      <c r="A115" s="38">
        <f>'Cost Model'!$D$50</f>
        <v>0</v>
      </c>
      <c r="B115" s="70" t="str">
        <f t="shared" si="33"/>
        <v>FY30-31</v>
      </c>
      <c r="C115" s="39" t="e">
        <f>'Cost Model'!$M$11</f>
        <v>#REF!</v>
      </c>
      <c r="D115" s="2"/>
      <c r="E115" s="2"/>
      <c r="F115" s="2"/>
      <c r="G115" s="2"/>
      <c r="H115" s="38"/>
      <c r="I115" s="38"/>
      <c r="J115" s="38"/>
      <c r="K115" s="38" t="e">
        <f t="shared" si="34"/>
        <v>#REF!</v>
      </c>
      <c r="L115" s="38" t="e">
        <f t="shared" si="34"/>
        <v>#REF!</v>
      </c>
      <c r="M115" s="38" t="e">
        <f t="shared" si="34"/>
        <v>#REF!</v>
      </c>
    </row>
    <row r="116" spans="1:13" x14ac:dyDescent="0.45">
      <c r="A116" s="38">
        <f>'Cost Model'!$D$50</f>
        <v>0</v>
      </c>
      <c r="B116" s="70" t="str">
        <f t="shared" si="33"/>
        <v>FY31-32</v>
      </c>
      <c r="C116" s="39" t="e">
        <f>'Cost Model'!$N$11</f>
        <v>#REF!</v>
      </c>
      <c r="D116" s="2"/>
      <c r="E116" s="2"/>
      <c r="F116" s="2"/>
      <c r="G116" s="2"/>
      <c r="H116" s="38"/>
      <c r="I116" s="38"/>
      <c r="J116" s="38"/>
      <c r="K116" s="38"/>
      <c r="L116" s="38" t="e">
        <f t="shared" si="34"/>
        <v>#REF!</v>
      </c>
      <c r="M116" s="38" t="e">
        <f t="shared" si="34"/>
        <v>#REF!</v>
      </c>
    </row>
    <row r="117" spans="1:13" x14ac:dyDescent="0.45">
      <c r="A117" s="38">
        <f>'Cost Model'!$D$50</f>
        <v>0</v>
      </c>
      <c r="B117" s="70" t="str">
        <f t="shared" si="33"/>
        <v>FY32-33</v>
      </c>
      <c r="C117" s="39" t="e">
        <f>'Cost Model'!$O$11</f>
        <v>#REF!</v>
      </c>
      <c r="D117" s="2"/>
      <c r="E117" s="2"/>
      <c r="F117" s="2"/>
      <c r="G117" s="2"/>
      <c r="H117" s="38"/>
      <c r="I117" s="38"/>
      <c r="J117" s="38"/>
      <c r="K117" s="38"/>
      <c r="L117" s="38"/>
      <c r="M117" s="38" t="e">
        <f t="shared" si="34"/>
        <v>#REF!</v>
      </c>
    </row>
    <row r="118" spans="1:13" x14ac:dyDescent="0.45">
      <c r="A118" s="71"/>
      <c r="B118" s="71" t="str">
        <f t="shared" si="33"/>
        <v>Total</v>
      </c>
      <c r="C118" s="72"/>
      <c r="D118" s="73">
        <f>SUM(D108:D117)</f>
        <v>0</v>
      </c>
      <c r="E118" s="73" t="e">
        <f t="shared" ref="E118" si="35">SUM(E108:E117)</f>
        <v>#REF!</v>
      </c>
      <c r="F118" s="73" t="e">
        <f t="shared" ref="F118" si="36">SUM(F108:F117)</f>
        <v>#REF!</v>
      </c>
      <c r="G118" s="73" t="e">
        <f t="shared" ref="G118" si="37">SUM(G108:G117)</f>
        <v>#REF!</v>
      </c>
      <c r="H118" s="73" t="e">
        <f t="shared" ref="H118" si="38">SUM(H108:H117)</f>
        <v>#REF!</v>
      </c>
      <c r="I118" s="73" t="e">
        <f t="shared" ref="I118" si="39">SUM(I108:I117)</f>
        <v>#REF!</v>
      </c>
      <c r="J118" s="73" t="e">
        <f t="shared" ref="J118" si="40">SUM(J108:J117)</f>
        <v>#REF!</v>
      </c>
      <c r="K118" s="73" t="e">
        <f t="shared" ref="K118" si="41">SUM(K108:K117)</f>
        <v>#REF!</v>
      </c>
      <c r="L118" s="73" t="e">
        <f t="shared" ref="L118" si="42">SUM(L108:L117)</f>
        <v>#REF!</v>
      </c>
      <c r="M118" s="73" t="e">
        <f t="shared" ref="M118" si="43">SUM(M108:M117)</f>
        <v>#REF!</v>
      </c>
    </row>
    <row r="119" spans="1:13" x14ac:dyDescent="0.45">
      <c r="A119" s="2"/>
      <c r="B119" s="2"/>
      <c r="C119" s="75"/>
    </row>
    <row r="120" spans="1:13" x14ac:dyDescent="0.45">
      <c r="A120" s="10" t="s">
        <v>267</v>
      </c>
      <c r="B120" s="71" t="s">
        <v>86</v>
      </c>
      <c r="C120" s="10" t="str">
        <f t="shared" ref="C120:M120" si="44">C2</f>
        <v>Quantity</v>
      </c>
      <c r="D120" s="10">
        <f t="shared" si="44"/>
        <v>2024</v>
      </c>
      <c r="E120" s="10">
        <f t="shared" si="44"/>
        <v>2025</v>
      </c>
      <c r="F120" s="10">
        <f t="shared" si="44"/>
        <v>2026</v>
      </c>
      <c r="G120" s="10">
        <f t="shared" si="44"/>
        <v>2027</v>
      </c>
      <c r="H120" s="10">
        <f t="shared" si="44"/>
        <v>2028</v>
      </c>
      <c r="I120" s="10">
        <f t="shared" si="44"/>
        <v>2029</v>
      </c>
      <c r="J120" s="10">
        <f t="shared" si="44"/>
        <v>2030</v>
      </c>
      <c r="K120" s="10">
        <f t="shared" si="44"/>
        <v>2031</v>
      </c>
      <c r="L120" s="10">
        <f t="shared" si="44"/>
        <v>2032</v>
      </c>
      <c r="M120" s="10">
        <f t="shared" si="44"/>
        <v>2033</v>
      </c>
    </row>
    <row r="121" spans="1:13" x14ac:dyDescent="0.45">
      <c r="A121" s="38">
        <f>'Cost Model'!$D$51</f>
        <v>0</v>
      </c>
      <c r="B121" s="70" t="str">
        <f t="shared" ref="B121:B131" si="45">B4</f>
        <v>FY23-24</v>
      </c>
      <c r="C121" s="39">
        <f>'Cost Model'!$F$12</f>
        <v>30</v>
      </c>
      <c r="D121" s="38">
        <f t="shared" ref="D121:M130" si="46">SUM($C121)*$A121</f>
        <v>0</v>
      </c>
      <c r="E121" s="38">
        <f t="shared" si="46"/>
        <v>0</v>
      </c>
      <c r="F121" s="38">
        <f t="shared" si="46"/>
        <v>0</v>
      </c>
      <c r="G121" s="38">
        <f t="shared" si="46"/>
        <v>0</v>
      </c>
      <c r="H121" s="38">
        <f t="shared" si="46"/>
        <v>0</v>
      </c>
      <c r="I121" s="38">
        <f t="shared" si="46"/>
        <v>0</v>
      </c>
      <c r="J121" s="38"/>
      <c r="K121" s="38"/>
      <c r="L121" s="38"/>
      <c r="M121" s="38"/>
    </row>
    <row r="122" spans="1:13" x14ac:dyDescent="0.45">
      <c r="A122" s="38">
        <f>'Cost Model'!$D$51</f>
        <v>0</v>
      </c>
      <c r="B122" s="70" t="str">
        <f t="shared" si="45"/>
        <v>FY24-25</v>
      </c>
      <c r="C122" s="39" t="e">
        <f>'Cost Model'!$G$12</f>
        <v>#REF!</v>
      </c>
      <c r="D122" s="2"/>
      <c r="E122" s="38" t="e">
        <f t="shared" si="46"/>
        <v>#REF!</v>
      </c>
      <c r="F122" s="38" t="e">
        <f t="shared" si="46"/>
        <v>#REF!</v>
      </c>
      <c r="G122" s="38" t="e">
        <f t="shared" si="46"/>
        <v>#REF!</v>
      </c>
      <c r="H122" s="38" t="e">
        <f t="shared" si="46"/>
        <v>#REF!</v>
      </c>
      <c r="I122" s="38" t="e">
        <f t="shared" si="46"/>
        <v>#REF!</v>
      </c>
      <c r="J122" s="38" t="e">
        <f t="shared" si="46"/>
        <v>#REF!</v>
      </c>
      <c r="K122" s="38"/>
      <c r="L122" s="38"/>
      <c r="M122" s="38"/>
    </row>
    <row r="123" spans="1:13" x14ac:dyDescent="0.45">
      <c r="A123" s="38">
        <f>'Cost Model'!$D$51</f>
        <v>0</v>
      </c>
      <c r="B123" s="70" t="str">
        <f t="shared" si="45"/>
        <v>FY25-26</v>
      </c>
      <c r="C123" s="39" t="e">
        <f>'Cost Model'!$H$12</f>
        <v>#REF!</v>
      </c>
      <c r="D123" s="2"/>
      <c r="E123" s="2"/>
      <c r="F123" s="38" t="e">
        <f t="shared" si="46"/>
        <v>#REF!</v>
      </c>
      <c r="G123" s="38" t="e">
        <f t="shared" si="46"/>
        <v>#REF!</v>
      </c>
      <c r="H123" s="38" t="e">
        <f t="shared" si="46"/>
        <v>#REF!</v>
      </c>
      <c r="I123" s="38" t="e">
        <f t="shared" si="46"/>
        <v>#REF!</v>
      </c>
      <c r="J123" s="38" t="e">
        <f t="shared" si="46"/>
        <v>#REF!</v>
      </c>
      <c r="K123" s="38" t="e">
        <f t="shared" si="46"/>
        <v>#REF!</v>
      </c>
      <c r="L123" s="38"/>
      <c r="M123" s="38"/>
    </row>
    <row r="124" spans="1:13" x14ac:dyDescent="0.45">
      <c r="A124" s="38">
        <f>'Cost Model'!$D$51</f>
        <v>0</v>
      </c>
      <c r="B124" s="70" t="str">
        <f t="shared" si="45"/>
        <v>FY26-27</v>
      </c>
      <c r="C124" s="39" t="e">
        <f>'Cost Model'!$I$12</f>
        <v>#REF!</v>
      </c>
      <c r="D124" s="2"/>
      <c r="E124" s="2"/>
      <c r="F124" s="2"/>
      <c r="G124" s="38" t="e">
        <f t="shared" si="46"/>
        <v>#REF!</v>
      </c>
      <c r="H124" s="38" t="e">
        <f t="shared" si="46"/>
        <v>#REF!</v>
      </c>
      <c r="I124" s="38" t="e">
        <f t="shared" si="46"/>
        <v>#REF!</v>
      </c>
      <c r="J124" s="38" t="e">
        <f t="shared" si="46"/>
        <v>#REF!</v>
      </c>
      <c r="K124" s="38" t="e">
        <f t="shared" si="46"/>
        <v>#REF!</v>
      </c>
      <c r="L124" s="38" t="e">
        <f t="shared" si="46"/>
        <v>#REF!</v>
      </c>
      <c r="M124" s="38"/>
    </row>
    <row r="125" spans="1:13" x14ac:dyDescent="0.45">
      <c r="A125" s="38">
        <f>'Cost Model'!$D$51</f>
        <v>0</v>
      </c>
      <c r="B125" s="70" t="str">
        <f t="shared" si="45"/>
        <v>FY27-28</v>
      </c>
      <c r="C125" s="39" t="e">
        <f>'Cost Model'!$J$12</f>
        <v>#REF!</v>
      </c>
      <c r="D125" s="2"/>
      <c r="E125" s="2"/>
      <c r="F125" s="2"/>
      <c r="G125" s="2"/>
      <c r="H125" s="38" t="e">
        <f t="shared" si="46"/>
        <v>#REF!</v>
      </c>
      <c r="I125" s="38" t="e">
        <f t="shared" si="46"/>
        <v>#REF!</v>
      </c>
      <c r="J125" s="38" t="e">
        <f t="shared" si="46"/>
        <v>#REF!</v>
      </c>
      <c r="K125" s="38" t="e">
        <f t="shared" si="46"/>
        <v>#REF!</v>
      </c>
      <c r="L125" s="38" t="e">
        <f t="shared" si="46"/>
        <v>#REF!</v>
      </c>
      <c r="M125" s="38" t="e">
        <f t="shared" si="46"/>
        <v>#REF!</v>
      </c>
    </row>
    <row r="126" spans="1:13" x14ac:dyDescent="0.45">
      <c r="A126" s="38">
        <f>'Cost Model'!$D$51</f>
        <v>0</v>
      </c>
      <c r="B126" s="70" t="str">
        <f t="shared" si="45"/>
        <v>FY28-29</v>
      </c>
      <c r="C126" s="39">
        <f>'Cost Model'!$K$12</f>
        <v>0</v>
      </c>
      <c r="D126" s="2"/>
      <c r="E126" s="2"/>
      <c r="F126" s="2"/>
      <c r="G126" s="2"/>
      <c r="H126" s="38"/>
      <c r="I126" s="38">
        <f t="shared" si="46"/>
        <v>0</v>
      </c>
      <c r="J126" s="38">
        <f t="shared" si="46"/>
        <v>0</v>
      </c>
      <c r="K126" s="38">
        <f t="shared" si="46"/>
        <v>0</v>
      </c>
      <c r="L126" s="38">
        <f t="shared" si="46"/>
        <v>0</v>
      </c>
      <c r="M126" s="38">
        <f t="shared" si="46"/>
        <v>0</v>
      </c>
    </row>
    <row r="127" spans="1:13" x14ac:dyDescent="0.45">
      <c r="A127" s="38">
        <f>'Cost Model'!$D$51</f>
        <v>0</v>
      </c>
      <c r="B127" s="70" t="str">
        <f t="shared" si="45"/>
        <v>FY29-30</v>
      </c>
      <c r="C127" s="39">
        <f>'Cost Model'!$L$12</f>
        <v>30</v>
      </c>
      <c r="D127" s="2"/>
      <c r="E127" s="2"/>
      <c r="F127" s="2"/>
      <c r="G127" s="2"/>
      <c r="H127" s="38"/>
      <c r="I127" s="38"/>
      <c r="J127" s="38">
        <f t="shared" si="46"/>
        <v>0</v>
      </c>
      <c r="K127" s="38">
        <f t="shared" si="46"/>
        <v>0</v>
      </c>
      <c r="L127" s="38">
        <f t="shared" si="46"/>
        <v>0</v>
      </c>
      <c r="M127" s="38">
        <f t="shared" si="46"/>
        <v>0</v>
      </c>
    </row>
    <row r="128" spans="1:13" x14ac:dyDescent="0.45">
      <c r="A128" s="38">
        <f>'Cost Model'!$D$51</f>
        <v>0</v>
      </c>
      <c r="B128" s="70" t="str">
        <f t="shared" si="45"/>
        <v>FY30-31</v>
      </c>
      <c r="C128" s="39" t="e">
        <f>'Cost Model'!$M$12</f>
        <v>#REF!</v>
      </c>
      <c r="D128" s="2"/>
      <c r="E128" s="2"/>
      <c r="F128" s="2"/>
      <c r="G128" s="2"/>
      <c r="H128" s="38"/>
      <c r="I128" s="38"/>
      <c r="J128" s="38"/>
      <c r="K128" s="38" t="e">
        <f t="shared" si="46"/>
        <v>#REF!</v>
      </c>
      <c r="L128" s="38" t="e">
        <f t="shared" si="46"/>
        <v>#REF!</v>
      </c>
      <c r="M128" s="38" t="e">
        <f t="shared" si="46"/>
        <v>#REF!</v>
      </c>
    </row>
    <row r="129" spans="1:13" x14ac:dyDescent="0.45">
      <c r="A129" s="38">
        <f>'Cost Model'!$D$51</f>
        <v>0</v>
      </c>
      <c r="B129" s="70" t="str">
        <f t="shared" si="45"/>
        <v>FY31-32</v>
      </c>
      <c r="C129" s="39" t="e">
        <f>'Cost Model'!$N$12</f>
        <v>#REF!</v>
      </c>
      <c r="D129" s="2"/>
      <c r="E129" s="2"/>
      <c r="F129" s="2"/>
      <c r="G129" s="2"/>
      <c r="H129" s="38"/>
      <c r="I129" s="38"/>
      <c r="J129" s="38"/>
      <c r="K129" s="38"/>
      <c r="L129" s="38" t="e">
        <f t="shared" si="46"/>
        <v>#REF!</v>
      </c>
      <c r="M129" s="38" t="e">
        <f t="shared" si="46"/>
        <v>#REF!</v>
      </c>
    </row>
    <row r="130" spans="1:13" x14ac:dyDescent="0.45">
      <c r="A130" s="38">
        <f>'Cost Model'!$D$51</f>
        <v>0</v>
      </c>
      <c r="B130" s="70" t="str">
        <f t="shared" si="45"/>
        <v>FY32-33</v>
      </c>
      <c r="C130" s="39" t="e">
        <f>'Cost Model'!$O$12</f>
        <v>#REF!</v>
      </c>
      <c r="D130" s="2"/>
      <c r="E130" s="2"/>
      <c r="F130" s="2"/>
      <c r="G130" s="2"/>
      <c r="H130" s="38"/>
      <c r="I130" s="38"/>
      <c r="J130" s="38"/>
      <c r="K130" s="38"/>
      <c r="L130" s="38"/>
      <c r="M130" s="38" t="e">
        <f t="shared" si="46"/>
        <v>#REF!</v>
      </c>
    </row>
    <row r="131" spans="1:13" x14ac:dyDescent="0.45">
      <c r="A131" s="71"/>
      <c r="B131" s="71" t="str">
        <f t="shared" si="45"/>
        <v>Total</v>
      </c>
      <c r="C131" s="72"/>
      <c r="D131" s="73">
        <f>SUM(D121:D130)</f>
        <v>0</v>
      </c>
      <c r="E131" s="73" t="e">
        <f t="shared" ref="E131" si="47">SUM(E121:E130)</f>
        <v>#REF!</v>
      </c>
      <c r="F131" s="73" t="e">
        <f t="shared" ref="F131" si="48">SUM(F121:F130)</f>
        <v>#REF!</v>
      </c>
      <c r="G131" s="73" t="e">
        <f t="shared" ref="G131" si="49">SUM(G121:G130)</f>
        <v>#REF!</v>
      </c>
      <c r="H131" s="73" t="e">
        <f t="shared" ref="H131" si="50">SUM(H121:H130)</f>
        <v>#REF!</v>
      </c>
      <c r="I131" s="73" t="e">
        <f t="shared" ref="I131" si="51">SUM(I121:I130)</f>
        <v>#REF!</v>
      </c>
      <c r="J131" s="73" t="e">
        <f t="shared" ref="J131" si="52">SUM(J121:J130)</f>
        <v>#REF!</v>
      </c>
      <c r="K131" s="73" t="e">
        <f t="shared" ref="K131" si="53">SUM(K121:K130)</f>
        <v>#REF!</v>
      </c>
      <c r="L131" s="73" t="e">
        <f t="shared" ref="L131" si="54">SUM(L121:L130)</f>
        <v>#REF!</v>
      </c>
      <c r="M131" s="73" t="e">
        <f t="shared" ref="M131" si="55">SUM(M121:M130)</f>
        <v>#REF!</v>
      </c>
    </row>
    <row r="132" spans="1:13" x14ac:dyDescent="0.45">
      <c r="A132" s="2"/>
      <c r="B132" s="2"/>
      <c r="C132" s="75"/>
    </row>
    <row r="133" spans="1:13" x14ac:dyDescent="0.45">
      <c r="A133" s="10" t="s">
        <v>267</v>
      </c>
      <c r="B133" s="71" t="s">
        <v>87</v>
      </c>
      <c r="C133" s="10" t="str">
        <f t="shared" ref="C133:M133" si="56">C2</f>
        <v>Quantity</v>
      </c>
      <c r="D133" s="10">
        <f t="shared" si="56"/>
        <v>2024</v>
      </c>
      <c r="E133" s="10">
        <f t="shared" si="56"/>
        <v>2025</v>
      </c>
      <c r="F133" s="10">
        <f t="shared" si="56"/>
        <v>2026</v>
      </c>
      <c r="G133" s="10">
        <f t="shared" si="56"/>
        <v>2027</v>
      </c>
      <c r="H133" s="10">
        <f t="shared" si="56"/>
        <v>2028</v>
      </c>
      <c r="I133" s="10">
        <f t="shared" si="56"/>
        <v>2029</v>
      </c>
      <c r="J133" s="10">
        <f t="shared" si="56"/>
        <v>2030</v>
      </c>
      <c r="K133" s="10">
        <f t="shared" si="56"/>
        <v>2031</v>
      </c>
      <c r="L133" s="10">
        <f t="shared" si="56"/>
        <v>2032</v>
      </c>
      <c r="M133" s="10">
        <f t="shared" si="56"/>
        <v>2033</v>
      </c>
    </row>
    <row r="134" spans="1:13" x14ac:dyDescent="0.45">
      <c r="A134" s="38">
        <f>'Cost Model'!$D$52</f>
        <v>0</v>
      </c>
      <c r="B134" s="70" t="str">
        <f t="shared" ref="B134:B144" si="57">B4</f>
        <v>FY23-24</v>
      </c>
      <c r="C134" s="39" t="e">
        <f>'Cost Model'!$F$13</f>
        <v>#REF!</v>
      </c>
      <c r="D134" s="38" t="e">
        <f t="shared" ref="D134:M143" si="58">SUM($C134)*$A134</f>
        <v>#REF!</v>
      </c>
      <c r="E134" s="38" t="e">
        <f t="shared" si="58"/>
        <v>#REF!</v>
      </c>
      <c r="F134" s="38" t="e">
        <f t="shared" si="58"/>
        <v>#REF!</v>
      </c>
      <c r="G134" s="38" t="e">
        <f t="shared" si="58"/>
        <v>#REF!</v>
      </c>
      <c r="H134" s="38" t="e">
        <f t="shared" si="58"/>
        <v>#REF!</v>
      </c>
      <c r="I134" s="38" t="e">
        <f t="shared" si="58"/>
        <v>#REF!</v>
      </c>
      <c r="J134" s="38"/>
      <c r="K134" s="38"/>
      <c r="L134" s="38"/>
      <c r="M134" s="38"/>
    </row>
    <row r="135" spans="1:13" x14ac:dyDescent="0.45">
      <c r="A135" s="38">
        <f>'Cost Model'!$D$52</f>
        <v>0</v>
      </c>
      <c r="B135" s="70" t="str">
        <f t="shared" si="57"/>
        <v>FY24-25</v>
      </c>
      <c r="C135" s="39" t="e">
        <f>'Cost Model'!$G$13</f>
        <v>#REF!</v>
      </c>
      <c r="D135" s="2"/>
      <c r="E135" s="38" t="e">
        <f t="shared" si="58"/>
        <v>#REF!</v>
      </c>
      <c r="F135" s="38" t="e">
        <f t="shared" si="58"/>
        <v>#REF!</v>
      </c>
      <c r="G135" s="38" t="e">
        <f t="shared" si="58"/>
        <v>#REF!</v>
      </c>
      <c r="H135" s="38" t="e">
        <f t="shared" si="58"/>
        <v>#REF!</v>
      </c>
      <c r="I135" s="38" t="e">
        <f t="shared" si="58"/>
        <v>#REF!</v>
      </c>
      <c r="J135" s="38" t="e">
        <f t="shared" si="58"/>
        <v>#REF!</v>
      </c>
      <c r="K135" s="38"/>
      <c r="L135" s="38"/>
      <c r="M135" s="38"/>
    </row>
    <row r="136" spans="1:13" x14ac:dyDescent="0.45">
      <c r="A136" s="38">
        <f>'Cost Model'!$D$52</f>
        <v>0</v>
      </c>
      <c r="B136" s="70" t="str">
        <f t="shared" si="57"/>
        <v>FY25-26</v>
      </c>
      <c r="C136" s="39" t="e">
        <f>'Cost Model'!$H$13</f>
        <v>#REF!</v>
      </c>
      <c r="D136" s="2"/>
      <c r="E136" s="2"/>
      <c r="F136" s="38" t="e">
        <f t="shared" si="58"/>
        <v>#REF!</v>
      </c>
      <c r="G136" s="38" t="e">
        <f t="shared" si="58"/>
        <v>#REF!</v>
      </c>
      <c r="H136" s="38" t="e">
        <f t="shared" si="58"/>
        <v>#REF!</v>
      </c>
      <c r="I136" s="38" t="e">
        <f t="shared" si="58"/>
        <v>#REF!</v>
      </c>
      <c r="J136" s="38" t="e">
        <f t="shared" si="58"/>
        <v>#REF!</v>
      </c>
      <c r="K136" s="38" t="e">
        <f t="shared" si="58"/>
        <v>#REF!</v>
      </c>
      <c r="L136" s="38"/>
      <c r="M136" s="38"/>
    </row>
    <row r="137" spans="1:13" x14ac:dyDescent="0.45">
      <c r="A137" s="38">
        <f>'Cost Model'!$D$52</f>
        <v>0</v>
      </c>
      <c r="B137" s="70" t="str">
        <f t="shared" si="57"/>
        <v>FY26-27</v>
      </c>
      <c r="C137" s="39" t="e">
        <f>'Cost Model'!$I$13</f>
        <v>#REF!</v>
      </c>
      <c r="D137" s="2"/>
      <c r="E137" s="2"/>
      <c r="F137" s="2"/>
      <c r="G137" s="38" t="e">
        <f t="shared" si="58"/>
        <v>#REF!</v>
      </c>
      <c r="H137" s="38" t="e">
        <f t="shared" si="58"/>
        <v>#REF!</v>
      </c>
      <c r="I137" s="38" t="e">
        <f t="shared" si="58"/>
        <v>#REF!</v>
      </c>
      <c r="J137" s="38" t="e">
        <f t="shared" si="58"/>
        <v>#REF!</v>
      </c>
      <c r="K137" s="38" t="e">
        <f t="shared" si="58"/>
        <v>#REF!</v>
      </c>
      <c r="L137" s="38" t="e">
        <f t="shared" si="58"/>
        <v>#REF!</v>
      </c>
      <c r="M137" s="38"/>
    </row>
    <row r="138" spans="1:13" x14ac:dyDescent="0.45">
      <c r="A138" s="38">
        <f>'Cost Model'!$D$52</f>
        <v>0</v>
      </c>
      <c r="B138" s="70" t="str">
        <f t="shared" si="57"/>
        <v>FY27-28</v>
      </c>
      <c r="C138" s="39" t="e">
        <f>'Cost Model'!$J$13</f>
        <v>#REF!</v>
      </c>
      <c r="D138" s="2"/>
      <c r="E138" s="2"/>
      <c r="F138" s="2"/>
      <c r="G138" s="2"/>
      <c r="H138" s="38" t="e">
        <f t="shared" si="58"/>
        <v>#REF!</v>
      </c>
      <c r="I138" s="38" t="e">
        <f t="shared" si="58"/>
        <v>#REF!</v>
      </c>
      <c r="J138" s="38" t="e">
        <f t="shared" si="58"/>
        <v>#REF!</v>
      </c>
      <c r="K138" s="38" t="e">
        <f t="shared" si="58"/>
        <v>#REF!</v>
      </c>
      <c r="L138" s="38" t="e">
        <f t="shared" si="58"/>
        <v>#REF!</v>
      </c>
      <c r="M138" s="38" t="e">
        <f t="shared" si="58"/>
        <v>#REF!</v>
      </c>
    </row>
    <row r="139" spans="1:13" x14ac:dyDescent="0.45">
      <c r="A139" s="38">
        <f>'Cost Model'!$D$52</f>
        <v>0</v>
      </c>
      <c r="B139" s="70" t="str">
        <f t="shared" si="57"/>
        <v>FY28-29</v>
      </c>
      <c r="C139" s="39">
        <f>'Cost Model'!$K$13</f>
        <v>0</v>
      </c>
      <c r="D139" s="2"/>
      <c r="E139" s="2"/>
      <c r="F139" s="2"/>
      <c r="G139" s="2"/>
      <c r="H139" s="38"/>
      <c r="I139" s="38">
        <f t="shared" si="58"/>
        <v>0</v>
      </c>
      <c r="J139" s="38">
        <f t="shared" si="58"/>
        <v>0</v>
      </c>
      <c r="K139" s="38">
        <f t="shared" si="58"/>
        <v>0</v>
      </c>
      <c r="L139" s="38">
        <f t="shared" si="58"/>
        <v>0</v>
      </c>
      <c r="M139" s="38">
        <f t="shared" si="58"/>
        <v>0</v>
      </c>
    </row>
    <row r="140" spans="1:13" x14ac:dyDescent="0.45">
      <c r="A140" s="38">
        <f>'Cost Model'!$D$52</f>
        <v>0</v>
      </c>
      <c r="B140" s="70" t="str">
        <f t="shared" si="57"/>
        <v>FY29-30</v>
      </c>
      <c r="C140" s="39" t="e">
        <f>'Cost Model'!$L$13</f>
        <v>#REF!</v>
      </c>
      <c r="D140" s="2"/>
      <c r="E140" s="2"/>
      <c r="F140" s="2"/>
      <c r="G140" s="2"/>
      <c r="H140" s="38"/>
      <c r="I140" s="38"/>
      <c r="J140" s="38" t="e">
        <f t="shared" si="58"/>
        <v>#REF!</v>
      </c>
      <c r="K140" s="38" t="e">
        <f t="shared" si="58"/>
        <v>#REF!</v>
      </c>
      <c r="L140" s="38" t="e">
        <f t="shared" si="58"/>
        <v>#REF!</v>
      </c>
      <c r="M140" s="38" t="e">
        <f t="shared" si="58"/>
        <v>#REF!</v>
      </c>
    </row>
    <row r="141" spans="1:13" x14ac:dyDescent="0.45">
      <c r="A141" s="38">
        <f>'Cost Model'!$D$52</f>
        <v>0</v>
      </c>
      <c r="B141" s="70" t="str">
        <f t="shared" si="57"/>
        <v>FY30-31</v>
      </c>
      <c r="C141" s="39" t="e">
        <f>'Cost Model'!$M$13</f>
        <v>#REF!</v>
      </c>
      <c r="D141" s="2"/>
      <c r="E141" s="2"/>
      <c r="F141" s="2"/>
      <c r="G141" s="2"/>
      <c r="H141" s="38"/>
      <c r="I141" s="38"/>
      <c r="J141" s="38"/>
      <c r="K141" s="38" t="e">
        <f t="shared" si="58"/>
        <v>#REF!</v>
      </c>
      <c r="L141" s="38" t="e">
        <f t="shared" si="58"/>
        <v>#REF!</v>
      </c>
      <c r="M141" s="38" t="e">
        <f t="shared" si="58"/>
        <v>#REF!</v>
      </c>
    </row>
    <row r="142" spans="1:13" x14ac:dyDescent="0.45">
      <c r="A142" s="38">
        <f>'Cost Model'!$D$52</f>
        <v>0</v>
      </c>
      <c r="B142" s="70" t="str">
        <f t="shared" si="57"/>
        <v>FY31-32</v>
      </c>
      <c r="C142" s="39" t="e">
        <f>'Cost Model'!$N$13</f>
        <v>#REF!</v>
      </c>
      <c r="D142" s="2"/>
      <c r="E142" s="2"/>
      <c r="F142" s="2"/>
      <c r="G142" s="2"/>
      <c r="H142" s="38"/>
      <c r="I142" s="38"/>
      <c r="J142" s="38"/>
      <c r="K142" s="38"/>
      <c r="L142" s="38" t="e">
        <f t="shared" si="58"/>
        <v>#REF!</v>
      </c>
      <c r="M142" s="38" t="e">
        <f t="shared" si="58"/>
        <v>#REF!</v>
      </c>
    </row>
    <row r="143" spans="1:13" x14ac:dyDescent="0.45">
      <c r="A143" s="38">
        <f>'Cost Model'!$D$52</f>
        <v>0</v>
      </c>
      <c r="B143" s="70" t="str">
        <f t="shared" si="57"/>
        <v>FY32-33</v>
      </c>
      <c r="C143" s="39" t="e">
        <f>'Cost Model'!$O$13</f>
        <v>#REF!</v>
      </c>
      <c r="D143" s="2"/>
      <c r="E143" s="2"/>
      <c r="F143" s="2"/>
      <c r="G143" s="2"/>
      <c r="H143" s="38"/>
      <c r="I143" s="38"/>
      <c r="J143" s="38"/>
      <c r="K143" s="38"/>
      <c r="L143" s="38"/>
      <c r="M143" s="38" t="e">
        <f t="shared" si="58"/>
        <v>#REF!</v>
      </c>
    </row>
    <row r="144" spans="1:13" x14ac:dyDescent="0.45">
      <c r="A144" s="71"/>
      <c r="B144" s="71" t="str">
        <f t="shared" si="57"/>
        <v>Total</v>
      </c>
      <c r="C144" s="72"/>
      <c r="D144" s="73" t="e">
        <f>SUM(D134:D143)</f>
        <v>#REF!</v>
      </c>
      <c r="E144" s="73" t="e">
        <f t="shared" ref="E144" si="59">SUM(E134:E143)</f>
        <v>#REF!</v>
      </c>
      <c r="F144" s="73" t="e">
        <f t="shared" ref="F144" si="60">SUM(F134:F143)</f>
        <v>#REF!</v>
      </c>
      <c r="G144" s="73" t="e">
        <f t="shared" ref="G144" si="61">SUM(G134:G143)</f>
        <v>#REF!</v>
      </c>
      <c r="H144" s="73" t="e">
        <f t="shared" ref="H144" si="62">SUM(H134:H143)</f>
        <v>#REF!</v>
      </c>
      <c r="I144" s="73" t="e">
        <f t="shared" ref="I144" si="63">SUM(I134:I143)</f>
        <v>#REF!</v>
      </c>
      <c r="J144" s="73" t="e">
        <f t="shared" ref="J144" si="64">SUM(J134:J143)</f>
        <v>#REF!</v>
      </c>
      <c r="K144" s="73" t="e">
        <f t="shared" ref="K144" si="65">SUM(K134:K143)</f>
        <v>#REF!</v>
      </c>
      <c r="L144" s="73" t="e">
        <f t="shared" ref="L144" si="66">SUM(L134:L143)</f>
        <v>#REF!</v>
      </c>
      <c r="M144" s="73" t="e">
        <f t="shared" ref="M144" si="67">SUM(M134:M143)</f>
        <v>#REF!</v>
      </c>
    </row>
    <row r="145" spans="1:13" x14ac:dyDescent="0.45">
      <c r="A145" s="2"/>
      <c r="B145" s="2"/>
      <c r="C145" s="75"/>
    </row>
    <row r="146" spans="1:13" x14ac:dyDescent="0.45">
      <c r="A146" s="10" t="s">
        <v>267</v>
      </c>
      <c r="B146" s="71" t="s">
        <v>88</v>
      </c>
      <c r="C146" s="10" t="str">
        <f t="shared" ref="C146:M146" si="68">C2</f>
        <v>Quantity</v>
      </c>
      <c r="D146" s="10">
        <f t="shared" si="68"/>
        <v>2024</v>
      </c>
      <c r="E146" s="10">
        <f t="shared" si="68"/>
        <v>2025</v>
      </c>
      <c r="F146" s="10">
        <f t="shared" si="68"/>
        <v>2026</v>
      </c>
      <c r="G146" s="10">
        <f t="shared" si="68"/>
        <v>2027</v>
      </c>
      <c r="H146" s="10">
        <f t="shared" si="68"/>
        <v>2028</v>
      </c>
      <c r="I146" s="10">
        <f t="shared" si="68"/>
        <v>2029</v>
      </c>
      <c r="J146" s="10">
        <f t="shared" si="68"/>
        <v>2030</v>
      </c>
      <c r="K146" s="10">
        <f t="shared" si="68"/>
        <v>2031</v>
      </c>
      <c r="L146" s="10">
        <f t="shared" si="68"/>
        <v>2032</v>
      </c>
      <c r="M146" s="10">
        <f t="shared" si="68"/>
        <v>2033</v>
      </c>
    </row>
    <row r="147" spans="1:13" x14ac:dyDescent="0.45">
      <c r="A147" s="38">
        <f>'Cost Model'!$D$53</f>
        <v>0</v>
      </c>
      <c r="B147" s="70" t="str">
        <f t="shared" ref="B147:B157" si="69">B4</f>
        <v>FY23-24</v>
      </c>
      <c r="C147" s="39">
        <f>'Cost Model'!$F$14</f>
        <v>30</v>
      </c>
      <c r="D147" s="38">
        <f t="shared" ref="D147:M156" si="70">SUM($C147)*$A147</f>
        <v>0</v>
      </c>
      <c r="E147" s="38">
        <f t="shared" si="70"/>
        <v>0</v>
      </c>
      <c r="F147" s="38">
        <f t="shared" si="70"/>
        <v>0</v>
      </c>
      <c r="G147" s="38">
        <f t="shared" si="70"/>
        <v>0</v>
      </c>
      <c r="H147" s="38">
        <f t="shared" si="70"/>
        <v>0</v>
      </c>
      <c r="I147" s="38">
        <f t="shared" si="70"/>
        <v>0</v>
      </c>
      <c r="J147" s="38"/>
      <c r="K147" s="38"/>
      <c r="L147" s="38"/>
      <c r="M147" s="38"/>
    </row>
    <row r="148" spans="1:13" x14ac:dyDescent="0.45">
      <c r="A148" s="38">
        <f>'Cost Model'!$D$53</f>
        <v>0</v>
      </c>
      <c r="B148" s="70" t="str">
        <f t="shared" si="69"/>
        <v>FY24-25</v>
      </c>
      <c r="C148" s="39" t="e">
        <f>'Cost Model'!$G$14</f>
        <v>#REF!</v>
      </c>
      <c r="D148" s="2"/>
      <c r="E148" s="38" t="e">
        <f t="shared" si="70"/>
        <v>#REF!</v>
      </c>
      <c r="F148" s="38" t="e">
        <f t="shared" si="70"/>
        <v>#REF!</v>
      </c>
      <c r="G148" s="38" t="e">
        <f t="shared" si="70"/>
        <v>#REF!</v>
      </c>
      <c r="H148" s="38" t="e">
        <f t="shared" si="70"/>
        <v>#REF!</v>
      </c>
      <c r="I148" s="38" t="e">
        <f t="shared" si="70"/>
        <v>#REF!</v>
      </c>
      <c r="J148" s="38" t="e">
        <f t="shared" si="70"/>
        <v>#REF!</v>
      </c>
      <c r="K148" s="38"/>
      <c r="L148" s="38"/>
      <c r="M148" s="38"/>
    </row>
    <row r="149" spans="1:13" x14ac:dyDescent="0.45">
      <c r="A149" s="38">
        <f>'Cost Model'!$D$53</f>
        <v>0</v>
      </c>
      <c r="B149" s="70" t="str">
        <f t="shared" si="69"/>
        <v>FY25-26</v>
      </c>
      <c r="C149" s="39" t="e">
        <f>'Cost Model'!$H$14</f>
        <v>#REF!</v>
      </c>
      <c r="D149" s="2"/>
      <c r="E149" s="2"/>
      <c r="F149" s="38" t="e">
        <f t="shared" si="70"/>
        <v>#REF!</v>
      </c>
      <c r="G149" s="38" t="e">
        <f t="shared" si="70"/>
        <v>#REF!</v>
      </c>
      <c r="H149" s="38" t="e">
        <f t="shared" si="70"/>
        <v>#REF!</v>
      </c>
      <c r="I149" s="38" t="e">
        <f t="shared" si="70"/>
        <v>#REF!</v>
      </c>
      <c r="J149" s="38" t="e">
        <f t="shared" si="70"/>
        <v>#REF!</v>
      </c>
      <c r="K149" s="38" t="e">
        <f t="shared" si="70"/>
        <v>#REF!</v>
      </c>
      <c r="L149" s="38"/>
      <c r="M149" s="38"/>
    </row>
    <row r="150" spans="1:13" x14ac:dyDescent="0.45">
      <c r="A150" s="38">
        <f>'Cost Model'!$D$53</f>
        <v>0</v>
      </c>
      <c r="B150" s="70" t="str">
        <f t="shared" si="69"/>
        <v>FY26-27</v>
      </c>
      <c r="C150" s="39" t="e">
        <f>'Cost Model'!$I$14</f>
        <v>#REF!</v>
      </c>
      <c r="D150" s="2"/>
      <c r="E150" s="2"/>
      <c r="F150" s="2"/>
      <c r="G150" s="38" t="e">
        <f t="shared" si="70"/>
        <v>#REF!</v>
      </c>
      <c r="H150" s="38" t="e">
        <f t="shared" si="70"/>
        <v>#REF!</v>
      </c>
      <c r="I150" s="38" t="e">
        <f t="shared" si="70"/>
        <v>#REF!</v>
      </c>
      <c r="J150" s="38" t="e">
        <f t="shared" si="70"/>
        <v>#REF!</v>
      </c>
      <c r="K150" s="38" t="e">
        <f t="shared" si="70"/>
        <v>#REF!</v>
      </c>
      <c r="L150" s="38" t="e">
        <f t="shared" si="70"/>
        <v>#REF!</v>
      </c>
      <c r="M150" s="38"/>
    </row>
    <row r="151" spans="1:13" x14ac:dyDescent="0.45">
      <c r="A151" s="38">
        <f>'Cost Model'!$D$53</f>
        <v>0</v>
      </c>
      <c r="B151" s="70" t="str">
        <f t="shared" si="69"/>
        <v>FY27-28</v>
      </c>
      <c r="C151" s="39" t="e">
        <f>'Cost Model'!$J$14</f>
        <v>#REF!</v>
      </c>
      <c r="D151" s="2"/>
      <c r="E151" s="2"/>
      <c r="F151" s="2"/>
      <c r="G151" s="2"/>
      <c r="H151" s="38" t="e">
        <f t="shared" si="70"/>
        <v>#REF!</v>
      </c>
      <c r="I151" s="38" t="e">
        <f t="shared" si="70"/>
        <v>#REF!</v>
      </c>
      <c r="J151" s="38" t="e">
        <f t="shared" si="70"/>
        <v>#REF!</v>
      </c>
      <c r="K151" s="38" t="e">
        <f t="shared" si="70"/>
        <v>#REF!</v>
      </c>
      <c r="L151" s="38" t="e">
        <f t="shared" si="70"/>
        <v>#REF!</v>
      </c>
      <c r="M151" s="38" t="e">
        <f t="shared" si="70"/>
        <v>#REF!</v>
      </c>
    </row>
    <row r="152" spans="1:13" x14ac:dyDescent="0.45">
      <c r="A152" s="38">
        <f>'Cost Model'!$D$53</f>
        <v>0</v>
      </c>
      <c r="B152" s="70" t="str">
        <f t="shared" si="69"/>
        <v>FY28-29</v>
      </c>
      <c r="C152" s="39">
        <f>'Cost Model'!$K$14</f>
        <v>0</v>
      </c>
      <c r="D152" s="2"/>
      <c r="E152" s="2"/>
      <c r="F152" s="2"/>
      <c r="G152" s="2"/>
      <c r="H152" s="38"/>
      <c r="I152" s="38">
        <f t="shared" si="70"/>
        <v>0</v>
      </c>
      <c r="J152" s="38">
        <f t="shared" si="70"/>
        <v>0</v>
      </c>
      <c r="K152" s="38">
        <f t="shared" si="70"/>
        <v>0</v>
      </c>
      <c r="L152" s="38">
        <f t="shared" si="70"/>
        <v>0</v>
      </c>
      <c r="M152" s="38">
        <f t="shared" si="70"/>
        <v>0</v>
      </c>
    </row>
    <row r="153" spans="1:13" x14ac:dyDescent="0.45">
      <c r="A153" s="38">
        <f>'Cost Model'!$D$53</f>
        <v>0</v>
      </c>
      <c r="B153" s="70" t="str">
        <f t="shared" si="69"/>
        <v>FY29-30</v>
      </c>
      <c r="C153" s="39">
        <f>'Cost Model'!$L$14</f>
        <v>30</v>
      </c>
      <c r="D153" s="2"/>
      <c r="E153" s="2"/>
      <c r="F153" s="2"/>
      <c r="G153" s="2"/>
      <c r="H153" s="38"/>
      <c r="I153" s="38"/>
      <c r="J153" s="38">
        <f t="shared" si="70"/>
        <v>0</v>
      </c>
      <c r="K153" s="38">
        <f t="shared" si="70"/>
        <v>0</v>
      </c>
      <c r="L153" s="38">
        <f t="shared" si="70"/>
        <v>0</v>
      </c>
      <c r="M153" s="38">
        <f t="shared" si="70"/>
        <v>0</v>
      </c>
    </row>
    <row r="154" spans="1:13" x14ac:dyDescent="0.45">
      <c r="A154" s="38">
        <f>'Cost Model'!$D$53</f>
        <v>0</v>
      </c>
      <c r="B154" s="70" t="str">
        <f t="shared" si="69"/>
        <v>FY30-31</v>
      </c>
      <c r="C154" s="39" t="e">
        <f>'Cost Model'!$M$14</f>
        <v>#REF!</v>
      </c>
      <c r="D154" s="2"/>
      <c r="E154" s="2"/>
      <c r="F154" s="2"/>
      <c r="G154" s="2"/>
      <c r="H154" s="38"/>
      <c r="I154" s="38"/>
      <c r="J154" s="38"/>
      <c r="K154" s="38" t="e">
        <f t="shared" si="70"/>
        <v>#REF!</v>
      </c>
      <c r="L154" s="38" t="e">
        <f t="shared" si="70"/>
        <v>#REF!</v>
      </c>
      <c r="M154" s="38" t="e">
        <f t="shared" si="70"/>
        <v>#REF!</v>
      </c>
    </row>
    <row r="155" spans="1:13" x14ac:dyDescent="0.45">
      <c r="A155" s="38">
        <f>'Cost Model'!$D$53</f>
        <v>0</v>
      </c>
      <c r="B155" s="70" t="str">
        <f t="shared" si="69"/>
        <v>FY31-32</v>
      </c>
      <c r="C155" s="39" t="e">
        <f>'Cost Model'!$N$14</f>
        <v>#REF!</v>
      </c>
      <c r="D155" s="2"/>
      <c r="E155" s="2"/>
      <c r="F155" s="2"/>
      <c r="G155" s="2"/>
      <c r="H155" s="38"/>
      <c r="I155" s="38"/>
      <c r="J155" s="38"/>
      <c r="K155" s="38"/>
      <c r="L155" s="38" t="e">
        <f t="shared" si="70"/>
        <v>#REF!</v>
      </c>
      <c r="M155" s="38" t="e">
        <f t="shared" si="70"/>
        <v>#REF!</v>
      </c>
    </row>
    <row r="156" spans="1:13" x14ac:dyDescent="0.45">
      <c r="A156" s="38">
        <f>'Cost Model'!$D$53</f>
        <v>0</v>
      </c>
      <c r="B156" s="70" t="str">
        <f t="shared" si="69"/>
        <v>FY32-33</v>
      </c>
      <c r="C156" s="39" t="e">
        <f>'Cost Model'!$O$14</f>
        <v>#REF!</v>
      </c>
      <c r="D156" s="2"/>
      <c r="E156" s="2"/>
      <c r="F156" s="2"/>
      <c r="G156" s="2"/>
      <c r="H156" s="38"/>
      <c r="I156" s="38"/>
      <c r="J156" s="38"/>
      <c r="K156" s="38"/>
      <c r="L156" s="38"/>
      <c r="M156" s="38" t="e">
        <f t="shared" si="70"/>
        <v>#REF!</v>
      </c>
    </row>
    <row r="157" spans="1:13" x14ac:dyDescent="0.45">
      <c r="A157" s="71"/>
      <c r="B157" s="71" t="str">
        <f t="shared" si="69"/>
        <v>Total</v>
      </c>
      <c r="C157" s="72"/>
      <c r="D157" s="73">
        <f>SUM(D147:D156)</f>
        <v>0</v>
      </c>
      <c r="E157" s="73" t="e">
        <f t="shared" ref="E157" si="71">SUM(E147:E156)</f>
        <v>#REF!</v>
      </c>
      <c r="F157" s="73" t="e">
        <f t="shared" ref="F157" si="72">SUM(F147:F156)</f>
        <v>#REF!</v>
      </c>
      <c r="G157" s="73" t="e">
        <f t="shared" ref="G157" si="73">SUM(G147:G156)</f>
        <v>#REF!</v>
      </c>
      <c r="H157" s="73" t="e">
        <f t="shared" ref="H157" si="74">SUM(H147:H156)</f>
        <v>#REF!</v>
      </c>
      <c r="I157" s="73" t="e">
        <f t="shared" ref="I157" si="75">SUM(I147:I156)</f>
        <v>#REF!</v>
      </c>
      <c r="J157" s="73" t="e">
        <f t="shared" ref="J157" si="76">SUM(J147:J156)</f>
        <v>#REF!</v>
      </c>
      <c r="K157" s="73" t="e">
        <f t="shared" ref="K157" si="77">SUM(K147:K156)</f>
        <v>#REF!</v>
      </c>
      <c r="L157" s="73" t="e">
        <f t="shared" ref="L157" si="78">SUM(L147:L156)</f>
        <v>#REF!</v>
      </c>
      <c r="M157" s="73" t="e">
        <f t="shared" ref="M157" si="79">SUM(M147:M156)</f>
        <v>#REF!</v>
      </c>
    </row>
    <row r="158" spans="1:13" x14ac:dyDescent="0.45">
      <c r="A158" s="2"/>
      <c r="B158" s="2"/>
      <c r="C158" s="75"/>
    </row>
    <row r="159" spans="1:13" x14ac:dyDescent="0.45">
      <c r="A159" s="10" t="s">
        <v>267</v>
      </c>
      <c r="B159" s="71" t="s">
        <v>89</v>
      </c>
      <c r="C159" s="10" t="str">
        <f t="shared" ref="C159:M159" si="80">C2</f>
        <v>Quantity</v>
      </c>
      <c r="D159" s="10">
        <f t="shared" si="80"/>
        <v>2024</v>
      </c>
      <c r="E159" s="10">
        <f t="shared" si="80"/>
        <v>2025</v>
      </c>
      <c r="F159" s="10">
        <f t="shared" si="80"/>
        <v>2026</v>
      </c>
      <c r="G159" s="10">
        <f t="shared" si="80"/>
        <v>2027</v>
      </c>
      <c r="H159" s="10">
        <f t="shared" si="80"/>
        <v>2028</v>
      </c>
      <c r="I159" s="10">
        <f t="shared" si="80"/>
        <v>2029</v>
      </c>
      <c r="J159" s="10">
        <f t="shared" si="80"/>
        <v>2030</v>
      </c>
      <c r="K159" s="10">
        <f t="shared" si="80"/>
        <v>2031</v>
      </c>
      <c r="L159" s="10">
        <f t="shared" si="80"/>
        <v>2032</v>
      </c>
      <c r="M159" s="10">
        <f t="shared" si="80"/>
        <v>2033</v>
      </c>
    </row>
    <row r="160" spans="1:13" x14ac:dyDescent="0.45">
      <c r="A160" s="38">
        <f>'Cost Model'!$D$54</f>
        <v>0</v>
      </c>
      <c r="B160" s="70" t="str">
        <f t="shared" ref="B160:B170" si="81">B4</f>
        <v>FY23-24</v>
      </c>
      <c r="C160" s="39" t="e">
        <f>'Cost Model'!$F$15</f>
        <v>#REF!</v>
      </c>
      <c r="D160" s="38" t="e">
        <f t="shared" ref="D160:M169" si="82">SUM($C160)*$A160</f>
        <v>#REF!</v>
      </c>
      <c r="E160" s="38" t="e">
        <f t="shared" si="82"/>
        <v>#REF!</v>
      </c>
      <c r="F160" s="38" t="e">
        <f t="shared" si="82"/>
        <v>#REF!</v>
      </c>
      <c r="G160" s="38" t="e">
        <f t="shared" si="82"/>
        <v>#REF!</v>
      </c>
      <c r="H160" s="38" t="e">
        <f t="shared" si="82"/>
        <v>#REF!</v>
      </c>
      <c r="I160" s="38" t="e">
        <f t="shared" si="82"/>
        <v>#REF!</v>
      </c>
      <c r="J160" s="38"/>
      <c r="K160" s="38"/>
      <c r="L160" s="38"/>
      <c r="M160" s="38"/>
    </row>
    <row r="161" spans="1:13" x14ac:dyDescent="0.45">
      <c r="A161" s="38">
        <f>'Cost Model'!$D$54</f>
        <v>0</v>
      </c>
      <c r="B161" s="70" t="str">
        <f t="shared" si="81"/>
        <v>FY24-25</v>
      </c>
      <c r="C161" s="39" t="e">
        <f>'Cost Model'!$G$15</f>
        <v>#REF!</v>
      </c>
      <c r="D161" s="2"/>
      <c r="E161" s="38" t="e">
        <f t="shared" si="82"/>
        <v>#REF!</v>
      </c>
      <c r="F161" s="38" t="e">
        <f t="shared" si="82"/>
        <v>#REF!</v>
      </c>
      <c r="G161" s="38" t="e">
        <f t="shared" si="82"/>
        <v>#REF!</v>
      </c>
      <c r="H161" s="38" t="e">
        <f t="shared" si="82"/>
        <v>#REF!</v>
      </c>
      <c r="I161" s="38" t="e">
        <f t="shared" si="82"/>
        <v>#REF!</v>
      </c>
      <c r="J161" s="38" t="e">
        <f t="shared" si="82"/>
        <v>#REF!</v>
      </c>
      <c r="K161" s="38"/>
      <c r="L161" s="38"/>
      <c r="M161" s="38"/>
    </row>
    <row r="162" spans="1:13" x14ac:dyDescent="0.45">
      <c r="A162" s="38">
        <f>'Cost Model'!$D$54</f>
        <v>0</v>
      </c>
      <c r="B162" s="70" t="str">
        <f t="shared" si="81"/>
        <v>FY25-26</v>
      </c>
      <c r="C162" s="39" t="e">
        <f>'Cost Model'!$H$15</f>
        <v>#REF!</v>
      </c>
      <c r="D162" s="2"/>
      <c r="E162" s="2"/>
      <c r="F162" s="38" t="e">
        <f t="shared" si="82"/>
        <v>#REF!</v>
      </c>
      <c r="G162" s="38" t="e">
        <f t="shared" si="82"/>
        <v>#REF!</v>
      </c>
      <c r="H162" s="38" t="e">
        <f t="shared" si="82"/>
        <v>#REF!</v>
      </c>
      <c r="I162" s="38" t="e">
        <f t="shared" si="82"/>
        <v>#REF!</v>
      </c>
      <c r="J162" s="38" t="e">
        <f t="shared" si="82"/>
        <v>#REF!</v>
      </c>
      <c r="K162" s="38" t="e">
        <f t="shared" si="82"/>
        <v>#REF!</v>
      </c>
      <c r="L162" s="38"/>
      <c r="M162" s="38"/>
    </row>
    <row r="163" spans="1:13" x14ac:dyDescent="0.45">
      <c r="A163" s="38">
        <f>'Cost Model'!$D$54</f>
        <v>0</v>
      </c>
      <c r="B163" s="70" t="str">
        <f t="shared" si="81"/>
        <v>FY26-27</v>
      </c>
      <c r="C163" s="39" t="e">
        <f>'Cost Model'!$I$15</f>
        <v>#REF!</v>
      </c>
      <c r="D163" s="2"/>
      <c r="E163" s="2"/>
      <c r="F163" s="2"/>
      <c r="G163" s="38" t="e">
        <f t="shared" si="82"/>
        <v>#REF!</v>
      </c>
      <c r="H163" s="38" t="e">
        <f t="shared" si="82"/>
        <v>#REF!</v>
      </c>
      <c r="I163" s="38" t="e">
        <f t="shared" si="82"/>
        <v>#REF!</v>
      </c>
      <c r="J163" s="38" t="e">
        <f t="shared" si="82"/>
        <v>#REF!</v>
      </c>
      <c r="K163" s="38" t="e">
        <f t="shared" si="82"/>
        <v>#REF!</v>
      </c>
      <c r="L163" s="38" t="e">
        <f t="shared" si="82"/>
        <v>#REF!</v>
      </c>
      <c r="M163" s="38"/>
    </row>
    <row r="164" spans="1:13" x14ac:dyDescent="0.45">
      <c r="A164" s="38">
        <f>'Cost Model'!$D$54</f>
        <v>0</v>
      </c>
      <c r="B164" s="70" t="str">
        <f t="shared" si="81"/>
        <v>FY27-28</v>
      </c>
      <c r="C164" s="39" t="e">
        <f>'Cost Model'!$J$15</f>
        <v>#REF!</v>
      </c>
      <c r="D164" s="2"/>
      <c r="E164" s="2"/>
      <c r="F164" s="2"/>
      <c r="G164" s="2"/>
      <c r="H164" s="38" t="e">
        <f t="shared" si="82"/>
        <v>#REF!</v>
      </c>
      <c r="I164" s="38" t="e">
        <f t="shared" si="82"/>
        <v>#REF!</v>
      </c>
      <c r="J164" s="38" t="e">
        <f t="shared" si="82"/>
        <v>#REF!</v>
      </c>
      <c r="K164" s="38" t="e">
        <f t="shared" si="82"/>
        <v>#REF!</v>
      </c>
      <c r="L164" s="38" t="e">
        <f t="shared" si="82"/>
        <v>#REF!</v>
      </c>
      <c r="M164" s="38" t="e">
        <f t="shared" si="82"/>
        <v>#REF!</v>
      </c>
    </row>
    <row r="165" spans="1:13" x14ac:dyDescent="0.45">
      <c r="A165" s="38">
        <f>'Cost Model'!$D$54</f>
        <v>0</v>
      </c>
      <c r="B165" s="70" t="str">
        <f t="shared" si="81"/>
        <v>FY28-29</v>
      </c>
      <c r="C165" s="39">
        <f>'Cost Model'!$K$15</f>
        <v>0</v>
      </c>
      <c r="D165" s="2"/>
      <c r="E165" s="2"/>
      <c r="F165" s="2"/>
      <c r="G165" s="2"/>
      <c r="H165" s="38"/>
      <c r="I165" s="38">
        <f t="shared" si="82"/>
        <v>0</v>
      </c>
      <c r="J165" s="38">
        <f t="shared" si="82"/>
        <v>0</v>
      </c>
      <c r="K165" s="38">
        <f t="shared" si="82"/>
        <v>0</v>
      </c>
      <c r="L165" s="38">
        <f t="shared" si="82"/>
        <v>0</v>
      </c>
      <c r="M165" s="38">
        <f t="shared" si="82"/>
        <v>0</v>
      </c>
    </row>
    <row r="166" spans="1:13" x14ac:dyDescent="0.45">
      <c r="A166" s="38">
        <f>'Cost Model'!$D$54</f>
        <v>0</v>
      </c>
      <c r="B166" s="70" t="str">
        <f t="shared" si="81"/>
        <v>FY29-30</v>
      </c>
      <c r="C166" s="39" t="e">
        <f>'Cost Model'!$L$15</f>
        <v>#REF!</v>
      </c>
      <c r="D166" s="2"/>
      <c r="E166" s="2"/>
      <c r="F166" s="2"/>
      <c r="G166" s="2"/>
      <c r="H166" s="38"/>
      <c r="I166" s="38"/>
      <c r="J166" s="38" t="e">
        <f t="shared" si="82"/>
        <v>#REF!</v>
      </c>
      <c r="K166" s="38" t="e">
        <f t="shared" si="82"/>
        <v>#REF!</v>
      </c>
      <c r="L166" s="38" t="e">
        <f t="shared" si="82"/>
        <v>#REF!</v>
      </c>
      <c r="M166" s="38" t="e">
        <f t="shared" si="82"/>
        <v>#REF!</v>
      </c>
    </row>
    <row r="167" spans="1:13" x14ac:dyDescent="0.45">
      <c r="A167" s="38">
        <f>'Cost Model'!$D$54</f>
        <v>0</v>
      </c>
      <c r="B167" s="70" t="str">
        <f t="shared" si="81"/>
        <v>FY30-31</v>
      </c>
      <c r="C167" s="39" t="e">
        <f>'Cost Model'!$M$15</f>
        <v>#REF!</v>
      </c>
      <c r="D167" s="2"/>
      <c r="E167" s="2"/>
      <c r="F167" s="2"/>
      <c r="G167" s="2"/>
      <c r="H167" s="38"/>
      <c r="I167" s="38"/>
      <c r="J167" s="38"/>
      <c r="K167" s="38" t="e">
        <f t="shared" si="82"/>
        <v>#REF!</v>
      </c>
      <c r="L167" s="38" t="e">
        <f t="shared" si="82"/>
        <v>#REF!</v>
      </c>
      <c r="M167" s="38" t="e">
        <f t="shared" si="82"/>
        <v>#REF!</v>
      </c>
    </row>
    <row r="168" spans="1:13" x14ac:dyDescent="0.45">
      <c r="A168" s="38">
        <f>'Cost Model'!$D$54</f>
        <v>0</v>
      </c>
      <c r="B168" s="70" t="str">
        <f t="shared" si="81"/>
        <v>FY31-32</v>
      </c>
      <c r="C168" s="39" t="e">
        <f>'Cost Model'!$N$15</f>
        <v>#REF!</v>
      </c>
      <c r="D168" s="2"/>
      <c r="E168" s="2"/>
      <c r="F168" s="2"/>
      <c r="G168" s="2"/>
      <c r="H168" s="38"/>
      <c r="I168" s="38"/>
      <c r="J168" s="38"/>
      <c r="K168" s="38"/>
      <c r="L168" s="38" t="e">
        <f t="shared" si="82"/>
        <v>#REF!</v>
      </c>
      <c r="M168" s="38" t="e">
        <f t="shared" si="82"/>
        <v>#REF!</v>
      </c>
    </row>
    <row r="169" spans="1:13" x14ac:dyDescent="0.45">
      <c r="A169" s="38">
        <f>'Cost Model'!$D$54</f>
        <v>0</v>
      </c>
      <c r="B169" s="70" t="str">
        <f t="shared" si="81"/>
        <v>FY32-33</v>
      </c>
      <c r="C169" s="39" t="e">
        <f>'Cost Model'!$O$15</f>
        <v>#REF!</v>
      </c>
      <c r="D169" s="2"/>
      <c r="E169" s="2"/>
      <c r="F169" s="2"/>
      <c r="G169" s="2"/>
      <c r="H169" s="38"/>
      <c r="I169" s="38"/>
      <c r="J169" s="38"/>
      <c r="K169" s="38"/>
      <c r="L169" s="38"/>
      <c r="M169" s="38" t="e">
        <f t="shared" si="82"/>
        <v>#REF!</v>
      </c>
    </row>
    <row r="170" spans="1:13" x14ac:dyDescent="0.45">
      <c r="A170" s="71"/>
      <c r="B170" s="71" t="str">
        <f t="shared" si="81"/>
        <v>Total</v>
      </c>
      <c r="C170" s="72"/>
      <c r="D170" s="73" t="e">
        <f>SUM(D160:D169)</f>
        <v>#REF!</v>
      </c>
      <c r="E170" s="73" t="e">
        <f t="shared" ref="E170" si="83">SUM(E160:E169)</f>
        <v>#REF!</v>
      </c>
      <c r="F170" s="73" t="e">
        <f t="shared" ref="F170" si="84">SUM(F160:F169)</f>
        <v>#REF!</v>
      </c>
      <c r="G170" s="73" t="e">
        <f t="shared" ref="G170" si="85">SUM(G160:G169)</f>
        <v>#REF!</v>
      </c>
      <c r="H170" s="73" t="e">
        <f t="shared" ref="H170" si="86">SUM(H160:H169)</f>
        <v>#REF!</v>
      </c>
      <c r="I170" s="73" t="e">
        <f t="shared" ref="I170" si="87">SUM(I160:I169)</f>
        <v>#REF!</v>
      </c>
      <c r="J170" s="73" t="e">
        <f t="shared" ref="J170" si="88">SUM(J160:J169)</f>
        <v>#REF!</v>
      </c>
      <c r="K170" s="73" t="e">
        <f t="shared" ref="K170" si="89">SUM(K160:K169)</f>
        <v>#REF!</v>
      </c>
      <c r="L170" s="73" t="e">
        <f t="shared" ref="L170" si="90">SUM(L160:L169)</f>
        <v>#REF!</v>
      </c>
      <c r="M170" s="73" t="e">
        <f t="shared" ref="M170" si="91">SUM(M160:M169)</f>
        <v>#REF!</v>
      </c>
    </row>
    <row r="171" spans="1:13" x14ac:dyDescent="0.45">
      <c r="A171" s="2"/>
      <c r="B171" s="2"/>
      <c r="C171" s="75"/>
    </row>
    <row r="172" spans="1:13" x14ac:dyDescent="0.45">
      <c r="A172" s="10" t="s">
        <v>267</v>
      </c>
      <c r="B172" s="71" t="s">
        <v>15</v>
      </c>
      <c r="C172" s="10" t="str">
        <f t="shared" ref="C172:M172" si="92">C2</f>
        <v>Quantity</v>
      </c>
      <c r="D172" s="10">
        <f t="shared" si="92"/>
        <v>2024</v>
      </c>
      <c r="E172" s="10">
        <f t="shared" si="92"/>
        <v>2025</v>
      </c>
      <c r="F172" s="10">
        <f t="shared" si="92"/>
        <v>2026</v>
      </c>
      <c r="G172" s="10">
        <f t="shared" si="92"/>
        <v>2027</v>
      </c>
      <c r="H172" s="10">
        <f t="shared" si="92"/>
        <v>2028</v>
      </c>
      <c r="I172" s="10">
        <f t="shared" si="92"/>
        <v>2029</v>
      </c>
      <c r="J172" s="10">
        <f t="shared" si="92"/>
        <v>2030</v>
      </c>
      <c r="K172" s="10">
        <f t="shared" si="92"/>
        <v>2031</v>
      </c>
      <c r="L172" s="10">
        <f t="shared" si="92"/>
        <v>2032</v>
      </c>
      <c r="M172" s="10">
        <f t="shared" si="92"/>
        <v>2033</v>
      </c>
    </row>
    <row r="173" spans="1:13" x14ac:dyDescent="0.45">
      <c r="A173" s="38">
        <f>'Cost Model'!$D$55</f>
        <v>0</v>
      </c>
      <c r="B173" s="70" t="str">
        <f t="shared" ref="B173:B183" si="93">B4</f>
        <v>FY23-24</v>
      </c>
      <c r="C173" s="39" t="e">
        <f>'Cost Model'!$F$16</f>
        <v>#REF!</v>
      </c>
      <c r="D173" s="38" t="e">
        <f>SUM($C173)*$A173</f>
        <v>#REF!</v>
      </c>
      <c r="E173" s="38" t="e">
        <f t="shared" ref="E173:M177" si="94">SUM($C173)*$A173</f>
        <v>#REF!</v>
      </c>
      <c r="F173" s="38" t="e">
        <f t="shared" si="94"/>
        <v>#REF!</v>
      </c>
      <c r="G173" s="38" t="e">
        <f t="shared" si="94"/>
        <v>#REF!</v>
      </c>
      <c r="H173" s="38" t="e">
        <f t="shared" si="94"/>
        <v>#REF!</v>
      </c>
      <c r="I173" s="38" t="e">
        <f t="shared" si="94"/>
        <v>#REF!</v>
      </c>
      <c r="J173" s="38"/>
      <c r="K173" s="38"/>
      <c r="L173" s="38"/>
      <c r="M173" s="38"/>
    </row>
    <row r="174" spans="1:13" x14ac:dyDescent="0.45">
      <c r="A174" s="38">
        <f>'Cost Model'!$D$55</f>
        <v>0</v>
      </c>
      <c r="B174" s="70" t="str">
        <f t="shared" si="93"/>
        <v>FY24-25</v>
      </c>
      <c r="C174" s="39" t="e">
        <f>'Cost Model'!$G$16</f>
        <v>#REF!</v>
      </c>
      <c r="D174" s="2"/>
      <c r="E174" s="38" t="e">
        <f t="shared" si="94"/>
        <v>#REF!</v>
      </c>
      <c r="F174" s="38" t="e">
        <f t="shared" si="94"/>
        <v>#REF!</v>
      </c>
      <c r="G174" s="38" t="e">
        <f t="shared" si="94"/>
        <v>#REF!</v>
      </c>
      <c r="H174" s="38" t="e">
        <f t="shared" si="94"/>
        <v>#REF!</v>
      </c>
      <c r="I174" s="38" t="e">
        <f t="shared" si="94"/>
        <v>#REF!</v>
      </c>
      <c r="J174" s="38" t="e">
        <f t="shared" si="94"/>
        <v>#REF!</v>
      </c>
      <c r="K174" s="38"/>
      <c r="L174" s="38"/>
      <c r="M174" s="38"/>
    </row>
    <row r="175" spans="1:13" x14ac:dyDescent="0.45">
      <c r="A175" s="38">
        <f>'Cost Model'!$D$55</f>
        <v>0</v>
      </c>
      <c r="B175" s="70" t="str">
        <f t="shared" si="93"/>
        <v>FY25-26</v>
      </c>
      <c r="C175" s="39" t="e">
        <f>'Cost Model'!$H$16</f>
        <v>#REF!</v>
      </c>
      <c r="D175" s="2"/>
      <c r="E175" s="2"/>
      <c r="F175" s="38" t="e">
        <f t="shared" si="94"/>
        <v>#REF!</v>
      </c>
      <c r="G175" s="38" t="e">
        <f t="shared" si="94"/>
        <v>#REF!</v>
      </c>
      <c r="H175" s="38" t="e">
        <f t="shared" si="94"/>
        <v>#REF!</v>
      </c>
      <c r="I175" s="38" t="e">
        <f t="shared" si="94"/>
        <v>#REF!</v>
      </c>
      <c r="J175" s="38" t="e">
        <f t="shared" si="94"/>
        <v>#REF!</v>
      </c>
      <c r="K175" s="38" t="e">
        <f t="shared" si="94"/>
        <v>#REF!</v>
      </c>
      <c r="L175" s="38"/>
      <c r="M175" s="38"/>
    </row>
    <row r="176" spans="1:13" x14ac:dyDescent="0.45">
      <c r="A176" s="38">
        <f>'Cost Model'!$D$55</f>
        <v>0</v>
      </c>
      <c r="B176" s="70" t="str">
        <f t="shared" si="93"/>
        <v>FY26-27</v>
      </c>
      <c r="C176" s="39" t="e">
        <f>'Cost Model'!$I$16</f>
        <v>#REF!</v>
      </c>
      <c r="D176" s="2"/>
      <c r="E176" s="2"/>
      <c r="F176" s="2"/>
      <c r="G176" s="38" t="e">
        <f t="shared" si="94"/>
        <v>#REF!</v>
      </c>
      <c r="H176" s="38" t="e">
        <f t="shared" si="94"/>
        <v>#REF!</v>
      </c>
      <c r="I176" s="38" t="e">
        <f t="shared" si="94"/>
        <v>#REF!</v>
      </c>
      <c r="J176" s="38" t="e">
        <f t="shared" si="94"/>
        <v>#REF!</v>
      </c>
      <c r="K176" s="38" t="e">
        <f t="shared" si="94"/>
        <v>#REF!</v>
      </c>
      <c r="L176" s="38" t="e">
        <f t="shared" si="94"/>
        <v>#REF!</v>
      </c>
      <c r="M176" s="38"/>
    </row>
    <row r="177" spans="1:13" x14ac:dyDescent="0.45">
      <c r="A177" s="38">
        <f>'Cost Model'!$D$55</f>
        <v>0</v>
      </c>
      <c r="B177" s="70" t="str">
        <f t="shared" si="93"/>
        <v>FY27-28</v>
      </c>
      <c r="C177" s="39" t="e">
        <f>'Cost Model'!$J$16</f>
        <v>#REF!</v>
      </c>
      <c r="D177" s="2"/>
      <c r="E177" s="2"/>
      <c r="F177" s="2"/>
      <c r="G177" s="2"/>
      <c r="H177" s="38" t="e">
        <f>SUM($C177)*$A177</f>
        <v>#REF!</v>
      </c>
      <c r="I177" s="38" t="e">
        <f t="shared" si="94"/>
        <v>#REF!</v>
      </c>
      <c r="J177" s="38" t="e">
        <f t="shared" si="94"/>
        <v>#REF!</v>
      </c>
      <c r="K177" s="38" t="e">
        <f t="shared" si="94"/>
        <v>#REF!</v>
      </c>
      <c r="L177" s="38" t="e">
        <f t="shared" si="94"/>
        <v>#REF!</v>
      </c>
      <c r="M177" s="38" t="e">
        <f t="shared" si="94"/>
        <v>#REF!</v>
      </c>
    </row>
    <row r="178" spans="1:13" x14ac:dyDescent="0.45">
      <c r="A178" s="38">
        <f>'Cost Model'!$D$55</f>
        <v>0</v>
      </c>
      <c r="B178" s="70" t="str">
        <f t="shared" si="93"/>
        <v>FY28-29</v>
      </c>
      <c r="C178" s="39" t="e">
        <f>'Cost Model'!$K$16</f>
        <v>#REF!</v>
      </c>
      <c r="D178" s="2"/>
      <c r="E178" s="2"/>
      <c r="F178" s="2"/>
      <c r="G178" s="2"/>
      <c r="H178" s="38"/>
      <c r="I178" s="38" t="e">
        <f>SUM($C178)*$A178</f>
        <v>#REF!</v>
      </c>
      <c r="J178" s="38" t="e">
        <f t="shared" ref="J178:M179" si="95">SUM($C178)*$A178</f>
        <v>#REF!</v>
      </c>
      <c r="K178" s="38" t="e">
        <f t="shared" si="95"/>
        <v>#REF!</v>
      </c>
      <c r="L178" s="38" t="e">
        <f t="shared" si="95"/>
        <v>#REF!</v>
      </c>
      <c r="M178" s="38" t="e">
        <f t="shared" si="95"/>
        <v>#REF!</v>
      </c>
    </row>
    <row r="179" spans="1:13" x14ac:dyDescent="0.45">
      <c r="A179" s="38">
        <f>'Cost Model'!$D$55</f>
        <v>0</v>
      </c>
      <c r="B179" s="70" t="str">
        <f t="shared" si="93"/>
        <v>FY29-30</v>
      </c>
      <c r="C179" s="39" t="e">
        <f>'Cost Model'!$L$16</f>
        <v>#REF!</v>
      </c>
      <c r="D179" s="2"/>
      <c r="E179" s="2"/>
      <c r="F179" s="2"/>
      <c r="G179" s="2"/>
      <c r="H179" s="38"/>
      <c r="I179" s="38"/>
      <c r="J179" s="38" t="e">
        <f>SUM($C179)*$A179</f>
        <v>#REF!</v>
      </c>
      <c r="K179" s="38" t="e">
        <f t="shared" si="95"/>
        <v>#REF!</v>
      </c>
      <c r="L179" s="38" t="e">
        <f t="shared" si="95"/>
        <v>#REF!</v>
      </c>
      <c r="M179" s="38" t="e">
        <f t="shared" si="95"/>
        <v>#REF!</v>
      </c>
    </row>
    <row r="180" spans="1:13" x14ac:dyDescent="0.45">
      <c r="A180" s="38">
        <f>'Cost Model'!$D$55</f>
        <v>0</v>
      </c>
      <c r="B180" s="70" t="str">
        <f t="shared" si="93"/>
        <v>FY30-31</v>
      </c>
      <c r="C180" s="39" t="e">
        <f>'Cost Model'!$M$16</f>
        <v>#REF!</v>
      </c>
      <c r="D180" s="2"/>
      <c r="E180" s="2"/>
      <c r="F180" s="2"/>
      <c r="G180" s="2"/>
      <c r="H180" s="38"/>
      <c r="I180" s="38"/>
      <c r="J180" s="38"/>
      <c r="K180" s="38" t="e">
        <f>SUM($C180)*$A180</f>
        <v>#REF!</v>
      </c>
      <c r="L180" s="38" t="e">
        <f>SUM($C180)*$A180</f>
        <v>#REF!</v>
      </c>
      <c r="M180" s="38" t="e">
        <f>SUM($C180)*$A180</f>
        <v>#REF!</v>
      </c>
    </row>
    <row r="181" spans="1:13" x14ac:dyDescent="0.45">
      <c r="A181" s="38">
        <f>'Cost Model'!$D$55</f>
        <v>0</v>
      </c>
      <c r="B181" s="70" t="str">
        <f t="shared" si="93"/>
        <v>FY31-32</v>
      </c>
      <c r="C181" s="39" t="e">
        <f>'Cost Model'!$N$16</f>
        <v>#REF!</v>
      </c>
      <c r="D181" s="2"/>
      <c r="E181" s="2"/>
      <c r="F181" s="2"/>
      <c r="G181" s="2"/>
      <c r="H181" s="38"/>
      <c r="I181" s="38"/>
      <c r="J181" s="38"/>
      <c r="K181" s="38"/>
      <c r="L181" s="38" t="e">
        <f>SUM($C181)*$A181</f>
        <v>#REF!</v>
      </c>
      <c r="M181" s="38" t="e">
        <f>SUM($C181)*$A181</f>
        <v>#REF!</v>
      </c>
    </row>
    <row r="182" spans="1:13" x14ac:dyDescent="0.45">
      <c r="A182" s="38">
        <f>'Cost Model'!$D$55</f>
        <v>0</v>
      </c>
      <c r="B182" s="70" t="str">
        <f t="shared" si="93"/>
        <v>FY32-33</v>
      </c>
      <c r="C182" s="39" t="e">
        <f>'Cost Model'!$O$16</f>
        <v>#REF!</v>
      </c>
      <c r="D182" s="2"/>
      <c r="E182" s="2"/>
      <c r="F182" s="2"/>
      <c r="G182" s="2"/>
      <c r="H182" s="38"/>
      <c r="I182" s="38"/>
      <c r="J182" s="38"/>
      <c r="K182" s="38"/>
      <c r="L182" s="38"/>
      <c r="M182" s="38" t="e">
        <f>SUM($C182)*$A182</f>
        <v>#REF!</v>
      </c>
    </row>
    <row r="183" spans="1:13" x14ac:dyDescent="0.45">
      <c r="A183" s="71"/>
      <c r="B183" s="71" t="str">
        <f t="shared" si="93"/>
        <v>Total</v>
      </c>
      <c r="C183" s="72"/>
      <c r="D183" s="73" t="e">
        <f>SUM(D173:D182)</f>
        <v>#REF!</v>
      </c>
      <c r="E183" s="73" t="e">
        <f t="shared" ref="E183:M183" si="96">SUM(E173:E182)</f>
        <v>#REF!</v>
      </c>
      <c r="F183" s="73" t="e">
        <f t="shared" si="96"/>
        <v>#REF!</v>
      </c>
      <c r="G183" s="73" t="e">
        <f t="shared" si="96"/>
        <v>#REF!</v>
      </c>
      <c r="H183" s="73" t="e">
        <f t="shared" si="96"/>
        <v>#REF!</v>
      </c>
      <c r="I183" s="73" t="e">
        <f t="shared" si="96"/>
        <v>#REF!</v>
      </c>
      <c r="J183" s="73" t="e">
        <f t="shared" si="96"/>
        <v>#REF!</v>
      </c>
      <c r="K183" s="73" t="e">
        <f t="shared" si="96"/>
        <v>#REF!</v>
      </c>
      <c r="L183" s="73" t="e">
        <f t="shared" si="96"/>
        <v>#REF!</v>
      </c>
      <c r="M183" s="73" t="e">
        <f t="shared" si="96"/>
        <v>#REF!</v>
      </c>
    </row>
    <row r="184" spans="1:13" x14ac:dyDescent="0.45">
      <c r="A184" s="2"/>
      <c r="B184" s="2"/>
      <c r="C184" s="75"/>
    </row>
    <row r="185" spans="1:13" x14ac:dyDescent="0.45">
      <c r="A185" s="10" t="s">
        <v>267</v>
      </c>
      <c r="B185" s="71" t="s">
        <v>16</v>
      </c>
      <c r="C185" s="10" t="str">
        <f t="shared" ref="C185:M185" si="97">C2</f>
        <v>Quantity</v>
      </c>
      <c r="D185" s="10">
        <f t="shared" si="97"/>
        <v>2024</v>
      </c>
      <c r="E185" s="10">
        <f t="shared" si="97"/>
        <v>2025</v>
      </c>
      <c r="F185" s="10">
        <f t="shared" si="97"/>
        <v>2026</v>
      </c>
      <c r="G185" s="10">
        <f t="shared" si="97"/>
        <v>2027</v>
      </c>
      <c r="H185" s="10">
        <f t="shared" si="97"/>
        <v>2028</v>
      </c>
      <c r="I185" s="10">
        <f t="shared" si="97"/>
        <v>2029</v>
      </c>
      <c r="J185" s="10">
        <f t="shared" si="97"/>
        <v>2030</v>
      </c>
      <c r="K185" s="10">
        <f t="shared" si="97"/>
        <v>2031</v>
      </c>
      <c r="L185" s="10">
        <f t="shared" si="97"/>
        <v>2032</v>
      </c>
      <c r="M185" s="10">
        <f t="shared" si="97"/>
        <v>2033</v>
      </c>
    </row>
    <row r="186" spans="1:13" x14ac:dyDescent="0.45">
      <c r="A186" s="38">
        <f>'Cost Model'!$D$56</f>
        <v>0</v>
      </c>
      <c r="B186" s="70" t="str">
        <f t="shared" ref="B186:B196" si="98">B4</f>
        <v>FY23-24</v>
      </c>
      <c r="C186" s="39" t="e">
        <f>'Cost Model'!$F$17</f>
        <v>#REF!</v>
      </c>
      <c r="D186" s="38" t="e">
        <f>SUM($C186)*$A186</f>
        <v>#REF!</v>
      </c>
      <c r="E186" s="38" t="e">
        <f t="shared" ref="E186:M190" si="99">SUM($C186)*$A186</f>
        <v>#REF!</v>
      </c>
      <c r="F186" s="38" t="e">
        <f t="shared" si="99"/>
        <v>#REF!</v>
      </c>
      <c r="G186" s="38" t="e">
        <f t="shared" si="99"/>
        <v>#REF!</v>
      </c>
      <c r="H186" s="38" t="e">
        <f t="shared" si="99"/>
        <v>#REF!</v>
      </c>
      <c r="I186" s="38" t="e">
        <f t="shared" si="99"/>
        <v>#REF!</v>
      </c>
      <c r="J186" s="38"/>
      <c r="K186" s="38"/>
      <c r="L186" s="38"/>
      <c r="M186" s="38"/>
    </row>
    <row r="187" spans="1:13" x14ac:dyDescent="0.45">
      <c r="A187" s="38">
        <f>'Cost Model'!$D$56</f>
        <v>0</v>
      </c>
      <c r="B187" s="70" t="str">
        <f t="shared" si="98"/>
        <v>FY24-25</v>
      </c>
      <c r="C187" s="39" t="e">
        <f>'Cost Model'!$G$17</f>
        <v>#REF!</v>
      </c>
      <c r="D187" s="2"/>
      <c r="E187" s="38" t="e">
        <f t="shared" si="99"/>
        <v>#REF!</v>
      </c>
      <c r="F187" s="38" t="e">
        <f t="shared" si="99"/>
        <v>#REF!</v>
      </c>
      <c r="G187" s="38" t="e">
        <f t="shared" si="99"/>
        <v>#REF!</v>
      </c>
      <c r="H187" s="38" t="e">
        <f t="shared" si="99"/>
        <v>#REF!</v>
      </c>
      <c r="I187" s="38" t="e">
        <f t="shared" si="99"/>
        <v>#REF!</v>
      </c>
      <c r="J187" s="38" t="e">
        <f t="shared" si="99"/>
        <v>#REF!</v>
      </c>
      <c r="K187" s="38"/>
      <c r="L187" s="38"/>
      <c r="M187" s="38"/>
    </row>
    <row r="188" spans="1:13" x14ac:dyDescent="0.45">
      <c r="A188" s="38">
        <f>'Cost Model'!$D$56</f>
        <v>0</v>
      </c>
      <c r="B188" s="70" t="str">
        <f t="shared" si="98"/>
        <v>FY25-26</v>
      </c>
      <c r="C188" s="39" t="e">
        <f>'Cost Model'!$H$17</f>
        <v>#REF!</v>
      </c>
      <c r="D188" s="2"/>
      <c r="E188" s="2"/>
      <c r="F188" s="38" t="e">
        <f t="shared" si="99"/>
        <v>#REF!</v>
      </c>
      <c r="G188" s="38" t="e">
        <f t="shared" si="99"/>
        <v>#REF!</v>
      </c>
      <c r="H188" s="38" t="e">
        <f t="shared" si="99"/>
        <v>#REF!</v>
      </c>
      <c r="I188" s="38" t="e">
        <f t="shared" si="99"/>
        <v>#REF!</v>
      </c>
      <c r="J188" s="38" t="e">
        <f t="shared" si="99"/>
        <v>#REF!</v>
      </c>
      <c r="K188" s="38" t="e">
        <f t="shared" si="99"/>
        <v>#REF!</v>
      </c>
      <c r="L188" s="38"/>
      <c r="M188" s="38"/>
    </row>
    <row r="189" spans="1:13" x14ac:dyDescent="0.45">
      <c r="A189" s="38">
        <f>'Cost Model'!$D$56</f>
        <v>0</v>
      </c>
      <c r="B189" s="70" t="str">
        <f t="shared" si="98"/>
        <v>FY26-27</v>
      </c>
      <c r="C189" s="39" t="e">
        <f>'Cost Model'!$I$17</f>
        <v>#REF!</v>
      </c>
      <c r="D189" s="2"/>
      <c r="E189" s="2"/>
      <c r="F189" s="2"/>
      <c r="G189" s="38" t="e">
        <f t="shared" si="99"/>
        <v>#REF!</v>
      </c>
      <c r="H189" s="38" t="e">
        <f t="shared" si="99"/>
        <v>#REF!</v>
      </c>
      <c r="I189" s="38" t="e">
        <f t="shared" si="99"/>
        <v>#REF!</v>
      </c>
      <c r="J189" s="38" t="e">
        <f t="shared" si="99"/>
        <v>#REF!</v>
      </c>
      <c r="K189" s="38" t="e">
        <f t="shared" si="99"/>
        <v>#REF!</v>
      </c>
      <c r="L189" s="38" t="e">
        <f t="shared" si="99"/>
        <v>#REF!</v>
      </c>
      <c r="M189" s="38"/>
    </row>
    <row r="190" spans="1:13" x14ac:dyDescent="0.45">
      <c r="A190" s="38">
        <f>'Cost Model'!$D$56</f>
        <v>0</v>
      </c>
      <c r="B190" s="70" t="str">
        <f t="shared" si="98"/>
        <v>FY27-28</v>
      </c>
      <c r="C190" s="39" t="e">
        <f>'Cost Model'!$J$17</f>
        <v>#REF!</v>
      </c>
      <c r="D190" s="2"/>
      <c r="E190" s="2"/>
      <c r="F190" s="2"/>
      <c r="G190" s="2"/>
      <c r="H190" s="38" t="e">
        <f>SUM($C190)*$A190</f>
        <v>#REF!</v>
      </c>
      <c r="I190" s="38" t="e">
        <f t="shared" si="99"/>
        <v>#REF!</v>
      </c>
      <c r="J190" s="38" t="e">
        <f t="shared" si="99"/>
        <v>#REF!</v>
      </c>
      <c r="K190" s="38" t="e">
        <f t="shared" si="99"/>
        <v>#REF!</v>
      </c>
      <c r="L190" s="38" t="e">
        <f t="shared" si="99"/>
        <v>#REF!</v>
      </c>
      <c r="M190" s="38" t="e">
        <f t="shared" si="99"/>
        <v>#REF!</v>
      </c>
    </row>
    <row r="191" spans="1:13" x14ac:dyDescent="0.45">
      <c r="A191" s="38">
        <f>'Cost Model'!$D$56</f>
        <v>0</v>
      </c>
      <c r="B191" s="70" t="str">
        <f t="shared" si="98"/>
        <v>FY28-29</v>
      </c>
      <c r="C191" s="39" t="e">
        <f>'Cost Model'!$K$17</f>
        <v>#REF!</v>
      </c>
      <c r="D191" s="2"/>
      <c r="E191" s="2"/>
      <c r="F191" s="2"/>
      <c r="G191" s="2"/>
      <c r="H191" s="38"/>
      <c r="I191" s="38" t="e">
        <f>SUM($C191)*$A191</f>
        <v>#REF!</v>
      </c>
      <c r="J191" s="38" t="e">
        <f t="shared" ref="J191:M192" si="100">SUM($C191)*$A191</f>
        <v>#REF!</v>
      </c>
      <c r="K191" s="38" t="e">
        <f t="shared" si="100"/>
        <v>#REF!</v>
      </c>
      <c r="L191" s="38" t="e">
        <f t="shared" si="100"/>
        <v>#REF!</v>
      </c>
      <c r="M191" s="38" t="e">
        <f t="shared" si="100"/>
        <v>#REF!</v>
      </c>
    </row>
    <row r="192" spans="1:13" x14ac:dyDescent="0.45">
      <c r="A192" s="38">
        <f>'Cost Model'!$D$56</f>
        <v>0</v>
      </c>
      <c r="B192" s="70" t="str">
        <f t="shared" si="98"/>
        <v>FY29-30</v>
      </c>
      <c r="C192" s="39" t="e">
        <f>'Cost Model'!$L$17</f>
        <v>#REF!</v>
      </c>
      <c r="D192" s="2"/>
      <c r="E192" s="2"/>
      <c r="F192" s="2"/>
      <c r="G192" s="2"/>
      <c r="H192" s="38"/>
      <c r="I192" s="38"/>
      <c r="J192" s="38" t="e">
        <f>SUM($C192)*$A192</f>
        <v>#REF!</v>
      </c>
      <c r="K192" s="38" t="e">
        <f t="shared" si="100"/>
        <v>#REF!</v>
      </c>
      <c r="L192" s="38" t="e">
        <f t="shared" si="100"/>
        <v>#REF!</v>
      </c>
      <c r="M192" s="38" t="e">
        <f t="shared" si="100"/>
        <v>#REF!</v>
      </c>
    </row>
    <row r="193" spans="1:13" x14ac:dyDescent="0.45">
      <c r="A193" s="38">
        <f>'Cost Model'!$D$56</f>
        <v>0</v>
      </c>
      <c r="B193" s="70" t="str">
        <f t="shared" si="98"/>
        <v>FY30-31</v>
      </c>
      <c r="C193" s="39" t="e">
        <f>'Cost Model'!$M$17</f>
        <v>#REF!</v>
      </c>
      <c r="D193" s="2"/>
      <c r="E193" s="2"/>
      <c r="F193" s="2"/>
      <c r="G193" s="2"/>
      <c r="H193" s="38"/>
      <c r="I193" s="38"/>
      <c r="J193" s="38"/>
      <c r="K193" s="38" t="e">
        <f>SUM($C193)*$A193</f>
        <v>#REF!</v>
      </c>
      <c r="L193" s="38" t="e">
        <f>SUM($C193)*$A193</f>
        <v>#REF!</v>
      </c>
      <c r="M193" s="38" t="e">
        <f>SUM($C193)*$A193</f>
        <v>#REF!</v>
      </c>
    </row>
    <row r="194" spans="1:13" x14ac:dyDescent="0.45">
      <c r="A194" s="38">
        <f>'Cost Model'!$D$56</f>
        <v>0</v>
      </c>
      <c r="B194" s="70" t="str">
        <f t="shared" si="98"/>
        <v>FY31-32</v>
      </c>
      <c r="C194" s="39" t="e">
        <f>'Cost Model'!$N$17</f>
        <v>#REF!</v>
      </c>
      <c r="D194" s="2"/>
      <c r="E194" s="2"/>
      <c r="F194" s="2"/>
      <c r="G194" s="2"/>
      <c r="H194" s="38"/>
      <c r="I194" s="38"/>
      <c r="J194" s="38"/>
      <c r="K194" s="38"/>
      <c r="L194" s="38" t="e">
        <f>SUM($C194)*$A194</f>
        <v>#REF!</v>
      </c>
      <c r="M194" s="38" t="e">
        <f>SUM($C194)*$A194</f>
        <v>#REF!</v>
      </c>
    </row>
    <row r="195" spans="1:13" x14ac:dyDescent="0.45">
      <c r="A195" s="38">
        <f>'Cost Model'!$D$56</f>
        <v>0</v>
      </c>
      <c r="B195" s="70" t="str">
        <f t="shared" si="98"/>
        <v>FY32-33</v>
      </c>
      <c r="C195" s="39" t="e">
        <f>'Cost Model'!$O$17</f>
        <v>#REF!</v>
      </c>
      <c r="D195" s="2"/>
      <c r="E195" s="2"/>
      <c r="F195" s="2"/>
      <c r="G195" s="2"/>
      <c r="H195" s="38"/>
      <c r="I195" s="38"/>
      <c r="J195" s="38"/>
      <c r="K195" s="38"/>
      <c r="L195" s="38"/>
      <c r="M195" s="38" t="e">
        <f>SUM($C195)*$A195</f>
        <v>#REF!</v>
      </c>
    </row>
    <row r="196" spans="1:13" x14ac:dyDescent="0.45">
      <c r="A196" s="71"/>
      <c r="B196" s="71" t="str">
        <f t="shared" si="98"/>
        <v>Total</v>
      </c>
      <c r="C196" s="72"/>
      <c r="D196" s="73" t="e">
        <f>SUM(D186:D195)</f>
        <v>#REF!</v>
      </c>
      <c r="E196" s="73" t="e">
        <f t="shared" ref="E196:M196" si="101">SUM(E186:E195)</f>
        <v>#REF!</v>
      </c>
      <c r="F196" s="73" t="e">
        <f t="shared" si="101"/>
        <v>#REF!</v>
      </c>
      <c r="G196" s="73" t="e">
        <f t="shared" si="101"/>
        <v>#REF!</v>
      </c>
      <c r="H196" s="73" t="e">
        <f t="shared" si="101"/>
        <v>#REF!</v>
      </c>
      <c r="I196" s="73" t="e">
        <f t="shared" si="101"/>
        <v>#REF!</v>
      </c>
      <c r="J196" s="73" t="e">
        <f t="shared" si="101"/>
        <v>#REF!</v>
      </c>
      <c r="K196" s="73" t="e">
        <f t="shared" si="101"/>
        <v>#REF!</v>
      </c>
      <c r="L196" s="73" t="e">
        <f t="shared" si="101"/>
        <v>#REF!</v>
      </c>
      <c r="M196" s="73" t="e">
        <f t="shared" si="101"/>
        <v>#REF!</v>
      </c>
    </row>
    <row r="197" spans="1:13" x14ac:dyDescent="0.45">
      <c r="A197" s="2"/>
      <c r="B197" s="2"/>
      <c r="C197" s="75"/>
    </row>
    <row r="198" spans="1:13" x14ac:dyDescent="0.45">
      <c r="A198" s="10" t="s">
        <v>267</v>
      </c>
      <c r="B198" s="71" t="s">
        <v>90</v>
      </c>
      <c r="C198" s="10" t="str">
        <f t="shared" ref="C198:M198" si="102">C2</f>
        <v>Quantity</v>
      </c>
      <c r="D198" s="10">
        <f t="shared" si="102"/>
        <v>2024</v>
      </c>
      <c r="E198" s="10">
        <f t="shared" si="102"/>
        <v>2025</v>
      </c>
      <c r="F198" s="10">
        <f t="shared" si="102"/>
        <v>2026</v>
      </c>
      <c r="G198" s="10">
        <f t="shared" si="102"/>
        <v>2027</v>
      </c>
      <c r="H198" s="10">
        <f t="shared" si="102"/>
        <v>2028</v>
      </c>
      <c r="I198" s="10">
        <f t="shared" si="102"/>
        <v>2029</v>
      </c>
      <c r="J198" s="10">
        <f t="shared" si="102"/>
        <v>2030</v>
      </c>
      <c r="K198" s="10">
        <f t="shared" si="102"/>
        <v>2031</v>
      </c>
      <c r="L198" s="10">
        <f t="shared" si="102"/>
        <v>2032</v>
      </c>
      <c r="M198" s="10">
        <f t="shared" si="102"/>
        <v>2033</v>
      </c>
    </row>
    <row r="199" spans="1:13" x14ac:dyDescent="0.45">
      <c r="A199" s="38">
        <f>'Cost Model'!$D$57</f>
        <v>0</v>
      </c>
      <c r="B199" s="70" t="str">
        <f t="shared" ref="B199:B209" si="103">B4</f>
        <v>FY23-24</v>
      </c>
      <c r="C199" s="39" t="e">
        <f>'Cost Model'!$F$18</f>
        <v>#REF!</v>
      </c>
      <c r="D199" s="38" t="e">
        <f>SUM($C199)*$A199</f>
        <v>#REF!</v>
      </c>
      <c r="E199" s="38" t="e">
        <f t="shared" ref="E199:M203" si="104">SUM($C199)*$A199</f>
        <v>#REF!</v>
      </c>
      <c r="F199" s="38" t="e">
        <f t="shared" si="104"/>
        <v>#REF!</v>
      </c>
      <c r="G199" s="38" t="e">
        <f t="shared" si="104"/>
        <v>#REF!</v>
      </c>
      <c r="H199" s="38" t="e">
        <f t="shared" si="104"/>
        <v>#REF!</v>
      </c>
      <c r="I199" s="38" t="e">
        <f t="shared" si="104"/>
        <v>#REF!</v>
      </c>
      <c r="J199" s="38"/>
      <c r="K199" s="38"/>
      <c r="L199" s="38"/>
      <c r="M199" s="38"/>
    </row>
    <row r="200" spans="1:13" x14ac:dyDescent="0.45">
      <c r="A200" s="38">
        <f>'Cost Model'!$D$57</f>
        <v>0</v>
      </c>
      <c r="B200" s="70" t="str">
        <f t="shared" si="103"/>
        <v>FY24-25</v>
      </c>
      <c r="C200" s="39" t="e">
        <f>'Cost Model'!$G$18</f>
        <v>#REF!</v>
      </c>
      <c r="D200" s="2"/>
      <c r="E200" s="38" t="e">
        <f t="shared" si="104"/>
        <v>#REF!</v>
      </c>
      <c r="F200" s="38" t="e">
        <f t="shared" si="104"/>
        <v>#REF!</v>
      </c>
      <c r="G200" s="38" t="e">
        <f t="shared" si="104"/>
        <v>#REF!</v>
      </c>
      <c r="H200" s="38" t="e">
        <f t="shared" si="104"/>
        <v>#REF!</v>
      </c>
      <c r="I200" s="38" t="e">
        <f t="shared" si="104"/>
        <v>#REF!</v>
      </c>
      <c r="J200" s="38" t="e">
        <f t="shared" si="104"/>
        <v>#REF!</v>
      </c>
      <c r="K200" s="38"/>
      <c r="L200" s="38"/>
      <c r="M200" s="38"/>
    </row>
    <row r="201" spans="1:13" x14ac:dyDescent="0.45">
      <c r="A201" s="38">
        <f>'Cost Model'!$D$57</f>
        <v>0</v>
      </c>
      <c r="B201" s="70" t="str">
        <f t="shared" si="103"/>
        <v>FY25-26</v>
      </c>
      <c r="C201" s="39" t="e">
        <f>'Cost Model'!$H$18</f>
        <v>#REF!</v>
      </c>
      <c r="D201" s="2"/>
      <c r="E201" s="2"/>
      <c r="F201" s="38" t="e">
        <f t="shared" si="104"/>
        <v>#REF!</v>
      </c>
      <c r="G201" s="38" t="e">
        <f t="shared" si="104"/>
        <v>#REF!</v>
      </c>
      <c r="H201" s="38" t="e">
        <f t="shared" si="104"/>
        <v>#REF!</v>
      </c>
      <c r="I201" s="38" t="e">
        <f t="shared" si="104"/>
        <v>#REF!</v>
      </c>
      <c r="J201" s="38" t="e">
        <f t="shared" si="104"/>
        <v>#REF!</v>
      </c>
      <c r="K201" s="38" t="e">
        <f t="shared" si="104"/>
        <v>#REF!</v>
      </c>
      <c r="L201" s="38"/>
      <c r="M201" s="38"/>
    </row>
    <row r="202" spans="1:13" x14ac:dyDescent="0.45">
      <c r="A202" s="38">
        <f>'Cost Model'!$D$57</f>
        <v>0</v>
      </c>
      <c r="B202" s="70" t="str">
        <f t="shared" si="103"/>
        <v>FY26-27</v>
      </c>
      <c r="C202" s="39" t="e">
        <f>'Cost Model'!$I$18</f>
        <v>#REF!</v>
      </c>
      <c r="D202" s="2"/>
      <c r="E202" s="2"/>
      <c r="F202" s="2"/>
      <c r="G202" s="38" t="e">
        <f t="shared" si="104"/>
        <v>#REF!</v>
      </c>
      <c r="H202" s="38" t="e">
        <f t="shared" si="104"/>
        <v>#REF!</v>
      </c>
      <c r="I202" s="38" t="e">
        <f t="shared" si="104"/>
        <v>#REF!</v>
      </c>
      <c r="J202" s="38" t="e">
        <f t="shared" si="104"/>
        <v>#REF!</v>
      </c>
      <c r="K202" s="38" t="e">
        <f t="shared" si="104"/>
        <v>#REF!</v>
      </c>
      <c r="L202" s="38" t="e">
        <f t="shared" si="104"/>
        <v>#REF!</v>
      </c>
      <c r="M202" s="38"/>
    </row>
    <row r="203" spans="1:13" x14ac:dyDescent="0.45">
      <c r="A203" s="38">
        <f>'Cost Model'!$D$57</f>
        <v>0</v>
      </c>
      <c r="B203" s="70" t="str">
        <f t="shared" si="103"/>
        <v>FY27-28</v>
      </c>
      <c r="C203" s="39" t="e">
        <f>'Cost Model'!$J$18</f>
        <v>#REF!</v>
      </c>
      <c r="D203" s="2"/>
      <c r="E203" s="2"/>
      <c r="F203" s="2"/>
      <c r="G203" s="2"/>
      <c r="H203" s="38" t="e">
        <f>SUM($C203)*$A203</f>
        <v>#REF!</v>
      </c>
      <c r="I203" s="38" t="e">
        <f t="shared" si="104"/>
        <v>#REF!</v>
      </c>
      <c r="J203" s="38" t="e">
        <f t="shared" si="104"/>
        <v>#REF!</v>
      </c>
      <c r="K203" s="38" t="e">
        <f t="shared" si="104"/>
        <v>#REF!</v>
      </c>
      <c r="L203" s="38" t="e">
        <f t="shared" si="104"/>
        <v>#REF!</v>
      </c>
      <c r="M203" s="38" t="e">
        <f t="shared" si="104"/>
        <v>#REF!</v>
      </c>
    </row>
    <row r="204" spans="1:13" x14ac:dyDescent="0.45">
      <c r="A204" s="38">
        <f>'Cost Model'!$D$57</f>
        <v>0</v>
      </c>
      <c r="B204" s="70" t="str">
        <f t="shared" si="103"/>
        <v>FY28-29</v>
      </c>
      <c r="C204" s="39">
        <f>'Cost Model'!$K$18</f>
        <v>0</v>
      </c>
      <c r="D204" s="2"/>
      <c r="E204" s="2"/>
      <c r="F204" s="2"/>
      <c r="G204" s="2"/>
      <c r="H204" s="38"/>
      <c r="I204" s="38">
        <f>SUM($C204)*$A204</f>
        <v>0</v>
      </c>
      <c r="J204" s="38">
        <f t="shared" ref="J204:M205" si="105">SUM($C204)*$A204</f>
        <v>0</v>
      </c>
      <c r="K204" s="38">
        <f t="shared" si="105"/>
        <v>0</v>
      </c>
      <c r="L204" s="38">
        <f t="shared" si="105"/>
        <v>0</v>
      </c>
      <c r="M204" s="38">
        <f t="shared" si="105"/>
        <v>0</v>
      </c>
    </row>
    <row r="205" spans="1:13" x14ac:dyDescent="0.45">
      <c r="A205" s="38">
        <f>'Cost Model'!$D$57</f>
        <v>0</v>
      </c>
      <c r="B205" s="70" t="str">
        <f t="shared" si="103"/>
        <v>FY29-30</v>
      </c>
      <c r="C205" s="39" t="e">
        <f>'Cost Model'!$L$18</f>
        <v>#REF!</v>
      </c>
      <c r="D205" s="2"/>
      <c r="E205" s="2"/>
      <c r="F205" s="2"/>
      <c r="G205" s="2"/>
      <c r="H205" s="38"/>
      <c r="I205" s="38"/>
      <c r="J205" s="38" t="e">
        <f>SUM($C205)*$A205</f>
        <v>#REF!</v>
      </c>
      <c r="K205" s="38" t="e">
        <f t="shared" si="105"/>
        <v>#REF!</v>
      </c>
      <c r="L205" s="38" t="e">
        <f t="shared" si="105"/>
        <v>#REF!</v>
      </c>
      <c r="M205" s="38" t="e">
        <f t="shared" si="105"/>
        <v>#REF!</v>
      </c>
    </row>
    <row r="206" spans="1:13" x14ac:dyDescent="0.45">
      <c r="A206" s="38">
        <f>'Cost Model'!$D$57</f>
        <v>0</v>
      </c>
      <c r="B206" s="70" t="str">
        <f t="shared" si="103"/>
        <v>FY30-31</v>
      </c>
      <c r="C206" s="39" t="e">
        <f>'Cost Model'!$M$18</f>
        <v>#REF!</v>
      </c>
      <c r="D206" s="2"/>
      <c r="E206" s="2"/>
      <c r="F206" s="2"/>
      <c r="G206" s="2"/>
      <c r="H206" s="38"/>
      <c r="I206" s="38"/>
      <c r="J206" s="38"/>
      <c r="K206" s="38" t="e">
        <f>SUM($C206)*$A206</f>
        <v>#REF!</v>
      </c>
      <c r="L206" s="38" t="e">
        <f>SUM($C206)*$A206</f>
        <v>#REF!</v>
      </c>
      <c r="M206" s="38" t="e">
        <f>SUM($C206)*$A206</f>
        <v>#REF!</v>
      </c>
    </row>
    <row r="207" spans="1:13" x14ac:dyDescent="0.45">
      <c r="A207" s="38">
        <f>'Cost Model'!$D$57</f>
        <v>0</v>
      </c>
      <c r="B207" s="70" t="str">
        <f t="shared" si="103"/>
        <v>FY31-32</v>
      </c>
      <c r="C207" s="39" t="e">
        <f>'Cost Model'!$N$18</f>
        <v>#REF!</v>
      </c>
      <c r="D207" s="2"/>
      <c r="E207" s="2"/>
      <c r="F207" s="2"/>
      <c r="G207" s="2"/>
      <c r="H207" s="38"/>
      <c r="I207" s="38"/>
      <c r="J207" s="38"/>
      <c r="K207" s="38"/>
      <c r="L207" s="38" t="e">
        <f>SUM($C207)*$A207</f>
        <v>#REF!</v>
      </c>
      <c r="M207" s="38" t="e">
        <f>SUM($C207)*$A207</f>
        <v>#REF!</v>
      </c>
    </row>
    <row r="208" spans="1:13" x14ac:dyDescent="0.45">
      <c r="A208" s="38">
        <f>'Cost Model'!$D$57</f>
        <v>0</v>
      </c>
      <c r="B208" s="70" t="str">
        <f t="shared" si="103"/>
        <v>FY32-33</v>
      </c>
      <c r="C208" s="39" t="e">
        <f>'Cost Model'!$O$18</f>
        <v>#REF!</v>
      </c>
      <c r="D208" s="2"/>
      <c r="E208" s="2"/>
      <c r="F208" s="2"/>
      <c r="G208" s="2"/>
      <c r="H208" s="38"/>
      <c r="I208" s="38"/>
      <c r="J208" s="38"/>
      <c r="K208" s="38"/>
      <c r="L208" s="38"/>
      <c r="M208" s="38" t="e">
        <f>SUM($C208)*$A208</f>
        <v>#REF!</v>
      </c>
    </row>
    <row r="209" spans="1:13" x14ac:dyDescent="0.45">
      <c r="A209" s="71"/>
      <c r="B209" s="71" t="str">
        <f t="shared" si="103"/>
        <v>Total</v>
      </c>
      <c r="C209" s="72"/>
      <c r="D209" s="73" t="e">
        <f>SUM(D199:D208)</f>
        <v>#REF!</v>
      </c>
      <c r="E209" s="73" t="e">
        <f t="shared" ref="E209:M209" si="106">SUM(E199:E208)</f>
        <v>#REF!</v>
      </c>
      <c r="F209" s="73" t="e">
        <f t="shared" si="106"/>
        <v>#REF!</v>
      </c>
      <c r="G209" s="73" t="e">
        <f t="shared" si="106"/>
        <v>#REF!</v>
      </c>
      <c r="H209" s="73" t="e">
        <f t="shared" si="106"/>
        <v>#REF!</v>
      </c>
      <c r="I209" s="73" t="e">
        <f t="shared" si="106"/>
        <v>#REF!</v>
      </c>
      <c r="J209" s="73" t="e">
        <f t="shared" si="106"/>
        <v>#REF!</v>
      </c>
      <c r="K209" s="73" t="e">
        <f t="shared" si="106"/>
        <v>#REF!</v>
      </c>
      <c r="L209" s="73" t="e">
        <f t="shared" si="106"/>
        <v>#REF!</v>
      </c>
      <c r="M209" s="73" t="e">
        <f t="shared" si="106"/>
        <v>#REF!</v>
      </c>
    </row>
    <row r="210" spans="1:13" x14ac:dyDescent="0.45">
      <c r="A210" s="2"/>
      <c r="B210" s="2"/>
      <c r="C210" s="75"/>
    </row>
    <row r="211" spans="1:13" x14ac:dyDescent="0.45">
      <c r="A211" s="10" t="s">
        <v>267</v>
      </c>
      <c r="B211" s="71" t="s">
        <v>91</v>
      </c>
      <c r="C211" s="10" t="str">
        <f t="shared" ref="C211:M211" si="107">C2</f>
        <v>Quantity</v>
      </c>
      <c r="D211" s="10">
        <f t="shared" si="107"/>
        <v>2024</v>
      </c>
      <c r="E211" s="10">
        <f t="shared" si="107"/>
        <v>2025</v>
      </c>
      <c r="F211" s="10">
        <f t="shared" si="107"/>
        <v>2026</v>
      </c>
      <c r="G211" s="10">
        <f t="shared" si="107"/>
        <v>2027</v>
      </c>
      <c r="H211" s="10">
        <f t="shared" si="107"/>
        <v>2028</v>
      </c>
      <c r="I211" s="10">
        <f t="shared" si="107"/>
        <v>2029</v>
      </c>
      <c r="J211" s="10">
        <f t="shared" si="107"/>
        <v>2030</v>
      </c>
      <c r="K211" s="10">
        <f t="shared" si="107"/>
        <v>2031</v>
      </c>
      <c r="L211" s="10">
        <f t="shared" si="107"/>
        <v>2032</v>
      </c>
      <c r="M211" s="10">
        <f t="shared" si="107"/>
        <v>2033</v>
      </c>
    </row>
    <row r="212" spans="1:13" x14ac:dyDescent="0.45">
      <c r="A212" s="38">
        <f>'Cost Model'!$D$58</f>
        <v>0</v>
      </c>
      <c r="B212" s="70" t="str">
        <f t="shared" ref="B212:B222" si="108">B4</f>
        <v>FY23-24</v>
      </c>
      <c r="C212" s="39" t="e">
        <f>'Cost Model'!$F$19</f>
        <v>#REF!</v>
      </c>
      <c r="D212" s="38" t="e">
        <f>SUM($C212)*$A212</f>
        <v>#REF!</v>
      </c>
      <c r="E212" s="38" t="e">
        <f t="shared" ref="E212:M216" si="109">SUM($C212)*$A212</f>
        <v>#REF!</v>
      </c>
      <c r="F212" s="38" t="e">
        <f t="shared" si="109"/>
        <v>#REF!</v>
      </c>
      <c r="G212" s="38" t="e">
        <f t="shared" si="109"/>
        <v>#REF!</v>
      </c>
      <c r="H212" s="38" t="e">
        <f t="shared" si="109"/>
        <v>#REF!</v>
      </c>
      <c r="I212" s="38" t="e">
        <f t="shared" si="109"/>
        <v>#REF!</v>
      </c>
      <c r="J212" s="38"/>
      <c r="K212" s="38"/>
      <c r="L212" s="38"/>
      <c r="M212" s="38"/>
    </row>
    <row r="213" spans="1:13" x14ac:dyDescent="0.45">
      <c r="A213" s="38">
        <f>'Cost Model'!$D$58</f>
        <v>0</v>
      </c>
      <c r="B213" s="70" t="str">
        <f t="shared" si="108"/>
        <v>FY24-25</v>
      </c>
      <c r="C213" s="39" t="e">
        <f>'Cost Model'!$G$19</f>
        <v>#REF!</v>
      </c>
      <c r="D213" s="2"/>
      <c r="E213" s="38" t="e">
        <f t="shared" si="109"/>
        <v>#REF!</v>
      </c>
      <c r="F213" s="38" t="e">
        <f t="shared" si="109"/>
        <v>#REF!</v>
      </c>
      <c r="G213" s="38" t="e">
        <f t="shared" si="109"/>
        <v>#REF!</v>
      </c>
      <c r="H213" s="38" t="e">
        <f t="shared" si="109"/>
        <v>#REF!</v>
      </c>
      <c r="I213" s="38" t="e">
        <f t="shared" si="109"/>
        <v>#REF!</v>
      </c>
      <c r="J213" s="38" t="e">
        <f t="shared" si="109"/>
        <v>#REF!</v>
      </c>
      <c r="K213" s="38"/>
      <c r="L213" s="38"/>
      <c r="M213" s="38"/>
    </row>
    <row r="214" spans="1:13" x14ac:dyDescent="0.45">
      <c r="A214" s="38">
        <f>'Cost Model'!$D$58</f>
        <v>0</v>
      </c>
      <c r="B214" s="70" t="str">
        <f t="shared" si="108"/>
        <v>FY25-26</v>
      </c>
      <c r="C214" s="39" t="e">
        <f>'Cost Model'!$H$19</f>
        <v>#REF!</v>
      </c>
      <c r="D214" s="2"/>
      <c r="E214" s="2"/>
      <c r="F214" s="38" t="e">
        <f t="shared" si="109"/>
        <v>#REF!</v>
      </c>
      <c r="G214" s="38" t="e">
        <f t="shared" si="109"/>
        <v>#REF!</v>
      </c>
      <c r="H214" s="38" t="e">
        <f t="shared" si="109"/>
        <v>#REF!</v>
      </c>
      <c r="I214" s="38" t="e">
        <f t="shared" si="109"/>
        <v>#REF!</v>
      </c>
      <c r="J214" s="38" t="e">
        <f t="shared" si="109"/>
        <v>#REF!</v>
      </c>
      <c r="K214" s="38" t="e">
        <f t="shared" si="109"/>
        <v>#REF!</v>
      </c>
      <c r="L214" s="38"/>
      <c r="M214" s="38"/>
    </row>
    <row r="215" spans="1:13" x14ac:dyDescent="0.45">
      <c r="A215" s="38">
        <f>'Cost Model'!$D$58</f>
        <v>0</v>
      </c>
      <c r="B215" s="70" t="str">
        <f t="shared" si="108"/>
        <v>FY26-27</v>
      </c>
      <c r="C215" s="39" t="e">
        <f>'Cost Model'!$I$19</f>
        <v>#REF!</v>
      </c>
      <c r="D215" s="2"/>
      <c r="E215" s="2"/>
      <c r="F215" s="2"/>
      <c r="G215" s="38" t="e">
        <f t="shared" si="109"/>
        <v>#REF!</v>
      </c>
      <c r="H215" s="38" t="e">
        <f t="shared" si="109"/>
        <v>#REF!</v>
      </c>
      <c r="I215" s="38" t="e">
        <f t="shared" si="109"/>
        <v>#REF!</v>
      </c>
      <c r="J215" s="38" t="e">
        <f t="shared" si="109"/>
        <v>#REF!</v>
      </c>
      <c r="K215" s="38" t="e">
        <f t="shared" si="109"/>
        <v>#REF!</v>
      </c>
      <c r="L215" s="38" t="e">
        <f t="shared" si="109"/>
        <v>#REF!</v>
      </c>
      <c r="M215" s="38"/>
    </row>
    <row r="216" spans="1:13" x14ac:dyDescent="0.45">
      <c r="A216" s="38">
        <f>'Cost Model'!$D$58</f>
        <v>0</v>
      </c>
      <c r="B216" s="70" t="str">
        <f t="shared" si="108"/>
        <v>FY27-28</v>
      </c>
      <c r="C216" s="39" t="e">
        <f>'Cost Model'!$J$19</f>
        <v>#REF!</v>
      </c>
      <c r="D216" s="2"/>
      <c r="E216" s="2"/>
      <c r="F216" s="2"/>
      <c r="G216" s="2"/>
      <c r="H216" s="38" t="e">
        <f>SUM($C216)*$A216</f>
        <v>#REF!</v>
      </c>
      <c r="I216" s="38" t="e">
        <f t="shared" si="109"/>
        <v>#REF!</v>
      </c>
      <c r="J216" s="38" t="e">
        <f t="shared" si="109"/>
        <v>#REF!</v>
      </c>
      <c r="K216" s="38" t="e">
        <f t="shared" si="109"/>
        <v>#REF!</v>
      </c>
      <c r="L216" s="38" t="e">
        <f t="shared" si="109"/>
        <v>#REF!</v>
      </c>
      <c r="M216" s="38" t="e">
        <f t="shared" si="109"/>
        <v>#REF!</v>
      </c>
    </row>
    <row r="217" spans="1:13" x14ac:dyDescent="0.45">
      <c r="A217" s="38">
        <f>'Cost Model'!$D$58</f>
        <v>0</v>
      </c>
      <c r="B217" s="70" t="str">
        <f t="shared" si="108"/>
        <v>FY28-29</v>
      </c>
      <c r="C217" s="39" t="e">
        <f>'Cost Model'!$K$19</f>
        <v>#REF!</v>
      </c>
      <c r="D217" s="2"/>
      <c r="E217" s="2"/>
      <c r="F217" s="2"/>
      <c r="G217" s="2"/>
      <c r="H217" s="38"/>
      <c r="I217" s="38" t="e">
        <f>SUM($C217)*$A217</f>
        <v>#REF!</v>
      </c>
      <c r="J217" s="38" t="e">
        <f t="shared" ref="J217:M218" si="110">SUM($C217)*$A217</f>
        <v>#REF!</v>
      </c>
      <c r="K217" s="38" t="e">
        <f t="shared" si="110"/>
        <v>#REF!</v>
      </c>
      <c r="L217" s="38" t="e">
        <f t="shared" si="110"/>
        <v>#REF!</v>
      </c>
      <c r="M217" s="38" t="e">
        <f t="shared" si="110"/>
        <v>#REF!</v>
      </c>
    </row>
    <row r="218" spans="1:13" x14ac:dyDescent="0.45">
      <c r="A218" s="38">
        <f>'Cost Model'!$D$58</f>
        <v>0</v>
      </c>
      <c r="B218" s="70" t="str">
        <f t="shared" si="108"/>
        <v>FY29-30</v>
      </c>
      <c r="C218" s="39" t="e">
        <f>'Cost Model'!$L$19</f>
        <v>#REF!</v>
      </c>
      <c r="D218" s="2"/>
      <c r="E218" s="2"/>
      <c r="F218" s="2"/>
      <c r="G218" s="2"/>
      <c r="H218" s="38"/>
      <c r="I218" s="38"/>
      <c r="J218" s="38" t="e">
        <f>SUM($C218)*$A218</f>
        <v>#REF!</v>
      </c>
      <c r="K218" s="38" t="e">
        <f t="shared" si="110"/>
        <v>#REF!</v>
      </c>
      <c r="L218" s="38" t="e">
        <f t="shared" si="110"/>
        <v>#REF!</v>
      </c>
      <c r="M218" s="38" t="e">
        <f t="shared" si="110"/>
        <v>#REF!</v>
      </c>
    </row>
    <row r="219" spans="1:13" x14ac:dyDescent="0.45">
      <c r="A219" s="38">
        <f>'Cost Model'!$D$58</f>
        <v>0</v>
      </c>
      <c r="B219" s="70" t="str">
        <f t="shared" si="108"/>
        <v>FY30-31</v>
      </c>
      <c r="C219" s="39" t="e">
        <f>'Cost Model'!$M$19</f>
        <v>#REF!</v>
      </c>
      <c r="D219" s="2"/>
      <c r="E219" s="2"/>
      <c r="F219" s="2"/>
      <c r="G219" s="2"/>
      <c r="H219" s="38"/>
      <c r="I219" s="38"/>
      <c r="J219" s="38"/>
      <c r="K219" s="38" t="e">
        <f>SUM($C219)*$A219</f>
        <v>#REF!</v>
      </c>
      <c r="L219" s="38" t="e">
        <f>SUM($C219)*$A219</f>
        <v>#REF!</v>
      </c>
      <c r="M219" s="38" t="e">
        <f>SUM($C219)*$A219</f>
        <v>#REF!</v>
      </c>
    </row>
    <row r="220" spans="1:13" x14ac:dyDescent="0.45">
      <c r="A220" s="38">
        <f>'Cost Model'!$D$58</f>
        <v>0</v>
      </c>
      <c r="B220" s="70" t="str">
        <f t="shared" si="108"/>
        <v>FY31-32</v>
      </c>
      <c r="C220" s="39" t="e">
        <f>'Cost Model'!$N$19</f>
        <v>#REF!</v>
      </c>
      <c r="D220" s="2"/>
      <c r="E220" s="2"/>
      <c r="F220" s="2"/>
      <c r="G220" s="2"/>
      <c r="H220" s="38"/>
      <c r="I220" s="38"/>
      <c r="J220" s="38"/>
      <c r="K220" s="38"/>
      <c r="L220" s="38" t="e">
        <f>SUM($C220)*$A220</f>
        <v>#REF!</v>
      </c>
      <c r="M220" s="38" t="e">
        <f>SUM($C220)*$A220</f>
        <v>#REF!</v>
      </c>
    </row>
    <row r="221" spans="1:13" x14ac:dyDescent="0.45">
      <c r="A221" s="38">
        <f>'Cost Model'!$D$58</f>
        <v>0</v>
      </c>
      <c r="B221" s="70" t="str">
        <f t="shared" si="108"/>
        <v>FY32-33</v>
      </c>
      <c r="C221" s="39" t="e">
        <f>'Cost Model'!$O$19</f>
        <v>#REF!</v>
      </c>
      <c r="D221" s="2"/>
      <c r="E221" s="2"/>
      <c r="F221" s="2"/>
      <c r="G221" s="2"/>
      <c r="H221" s="38"/>
      <c r="I221" s="38"/>
      <c r="J221" s="38"/>
      <c r="K221" s="38"/>
      <c r="L221" s="38"/>
      <c r="M221" s="38" t="e">
        <f>SUM($C221)*$A221</f>
        <v>#REF!</v>
      </c>
    </row>
    <row r="222" spans="1:13" x14ac:dyDescent="0.45">
      <c r="A222" s="71"/>
      <c r="B222" s="71" t="str">
        <f t="shared" si="108"/>
        <v>Total</v>
      </c>
      <c r="C222" s="72"/>
      <c r="D222" s="73" t="e">
        <f>SUM(D212:D221)</f>
        <v>#REF!</v>
      </c>
      <c r="E222" s="73" t="e">
        <f t="shared" ref="E222:M222" si="111">SUM(E212:E221)</f>
        <v>#REF!</v>
      </c>
      <c r="F222" s="73" t="e">
        <f t="shared" si="111"/>
        <v>#REF!</v>
      </c>
      <c r="G222" s="73" t="e">
        <f t="shared" si="111"/>
        <v>#REF!</v>
      </c>
      <c r="H222" s="73" t="e">
        <f t="shared" si="111"/>
        <v>#REF!</v>
      </c>
      <c r="I222" s="73" t="e">
        <f t="shared" si="111"/>
        <v>#REF!</v>
      </c>
      <c r="J222" s="73" t="e">
        <f t="shared" si="111"/>
        <v>#REF!</v>
      </c>
      <c r="K222" s="73" t="e">
        <f t="shared" si="111"/>
        <v>#REF!</v>
      </c>
      <c r="L222" s="73" t="e">
        <f t="shared" si="111"/>
        <v>#REF!</v>
      </c>
      <c r="M222" s="73" t="e">
        <f t="shared" si="111"/>
        <v>#REF!</v>
      </c>
    </row>
    <row r="224" spans="1:13" x14ac:dyDescent="0.45">
      <c r="A224" s="10" t="s">
        <v>267</v>
      </c>
      <c r="B224" s="71" t="s">
        <v>104</v>
      </c>
      <c r="C224" s="10" t="str">
        <f>$C$2</f>
        <v>Quantity</v>
      </c>
      <c r="D224" s="10">
        <f>$D$2</f>
        <v>2024</v>
      </c>
      <c r="E224" s="10">
        <f>$E$2</f>
        <v>2025</v>
      </c>
      <c r="F224" s="10">
        <f>$F$2</f>
        <v>2026</v>
      </c>
      <c r="G224" s="10">
        <f>$G$2</f>
        <v>2027</v>
      </c>
      <c r="H224" s="10">
        <f>$H$2</f>
        <v>2028</v>
      </c>
      <c r="I224" s="10">
        <f t="shared" ref="I224:M224" si="112">$H$2</f>
        <v>2028</v>
      </c>
      <c r="J224" s="10">
        <f t="shared" si="112"/>
        <v>2028</v>
      </c>
      <c r="K224" s="10">
        <f t="shared" si="112"/>
        <v>2028</v>
      </c>
      <c r="L224" s="10">
        <f t="shared" si="112"/>
        <v>2028</v>
      </c>
      <c r="M224" s="10">
        <f t="shared" si="112"/>
        <v>2028</v>
      </c>
    </row>
    <row r="225" spans="1:13" x14ac:dyDescent="0.45">
      <c r="A225" s="38">
        <f>'Cost Model'!$D$62</f>
        <v>0</v>
      </c>
      <c r="B225" s="70" t="str">
        <f t="shared" ref="B225:B235" si="113">B4</f>
        <v>FY23-24</v>
      </c>
      <c r="C225" s="39">
        <f>'Cost Model'!$F$62</f>
        <v>14</v>
      </c>
      <c r="D225" s="38">
        <f>SUM($C225)*$A225</f>
        <v>0</v>
      </c>
      <c r="E225" s="38">
        <f t="shared" ref="E225:M231" si="114">SUM($C225)*$A225</f>
        <v>0</v>
      </c>
      <c r="F225" s="38">
        <f t="shared" si="114"/>
        <v>0</v>
      </c>
      <c r="G225" s="38">
        <f t="shared" si="114"/>
        <v>0</v>
      </c>
      <c r="H225" s="38">
        <f t="shared" si="114"/>
        <v>0</v>
      </c>
      <c r="I225" s="38">
        <f t="shared" si="114"/>
        <v>0</v>
      </c>
      <c r="J225" s="38"/>
      <c r="K225" s="38"/>
      <c r="L225" s="38"/>
      <c r="M225" s="38"/>
    </row>
    <row r="226" spans="1:13" x14ac:dyDescent="0.45">
      <c r="A226" s="38">
        <f>'Cost Model'!$D$62</f>
        <v>0</v>
      </c>
      <c r="B226" s="70" t="str">
        <f t="shared" si="113"/>
        <v>FY24-25</v>
      </c>
      <c r="C226" s="39">
        <f>'Cost Model'!$G$62</f>
        <v>0</v>
      </c>
      <c r="D226" s="2"/>
      <c r="E226" s="38">
        <f t="shared" si="114"/>
        <v>0</v>
      </c>
      <c r="F226" s="38">
        <f t="shared" si="114"/>
        <v>0</v>
      </c>
      <c r="G226" s="38">
        <f t="shared" si="114"/>
        <v>0</v>
      </c>
      <c r="H226" s="38">
        <f t="shared" si="114"/>
        <v>0</v>
      </c>
      <c r="I226" s="38">
        <f t="shared" si="114"/>
        <v>0</v>
      </c>
      <c r="J226" s="38">
        <f t="shared" si="114"/>
        <v>0</v>
      </c>
      <c r="K226" s="38"/>
      <c r="L226" s="38"/>
      <c r="M226" s="38"/>
    </row>
    <row r="227" spans="1:13" x14ac:dyDescent="0.45">
      <c r="A227" s="38">
        <f>'Cost Model'!$D$62</f>
        <v>0</v>
      </c>
      <c r="B227" s="70" t="str">
        <f t="shared" si="113"/>
        <v>FY25-26</v>
      </c>
      <c r="C227" s="39">
        <f>'Cost Model'!$H$62</f>
        <v>0</v>
      </c>
      <c r="D227" s="2"/>
      <c r="E227" s="2"/>
      <c r="F227" s="38">
        <f t="shared" si="114"/>
        <v>0</v>
      </c>
      <c r="G227" s="38">
        <f t="shared" si="114"/>
        <v>0</v>
      </c>
      <c r="H227" s="38">
        <f t="shared" si="114"/>
        <v>0</v>
      </c>
      <c r="I227" s="38">
        <f t="shared" si="114"/>
        <v>0</v>
      </c>
      <c r="J227" s="38">
        <f t="shared" si="114"/>
        <v>0</v>
      </c>
      <c r="K227" s="38">
        <f t="shared" si="114"/>
        <v>0</v>
      </c>
      <c r="L227" s="38"/>
      <c r="M227" s="38"/>
    </row>
    <row r="228" spans="1:13" x14ac:dyDescent="0.45">
      <c r="A228" s="38">
        <f>'Cost Model'!$D$62</f>
        <v>0</v>
      </c>
      <c r="B228" s="70" t="str">
        <f t="shared" si="113"/>
        <v>FY26-27</v>
      </c>
      <c r="C228" s="39">
        <f>'Cost Model'!$I$62</f>
        <v>0</v>
      </c>
      <c r="D228" s="2"/>
      <c r="E228" s="2"/>
      <c r="F228" s="2"/>
      <c r="G228" s="38">
        <f t="shared" si="114"/>
        <v>0</v>
      </c>
      <c r="H228" s="38">
        <f t="shared" si="114"/>
        <v>0</v>
      </c>
      <c r="I228" s="38">
        <f t="shared" si="114"/>
        <v>0</v>
      </c>
      <c r="J228" s="38">
        <f t="shared" si="114"/>
        <v>0</v>
      </c>
      <c r="K228" s="38">
        <f t="shared" si="114"/>
        <v>0</v>
      </c>
      <c r="L228" s="38">
        <f t="shared" si="114"/>
        <v>0</v>
      </c>
      <c r="M228" s="38"/>
    </row>
    <row r="229" spans="1:13" x14ac:dyDescent="0.45">
      <c r="A229" s="38">
        <f>'Cost Model'!$D$62</f>
        <v>0</v>
      </c>
      <c r="B229" s="70" t="str">
        <f t="shared" si="113"/>
        <v>FY27-28</v>
      </c>
      <c r="C229" s="39">
        <f>'Cost Model'!$J$62</f>
        <v>0</v>
      </c>
      <c r="D229" s="2"/>
      <c r="E229" s="2"/>
      <c r="F229" s="2"/>
      <c r="G229" s="2"/>
      <c r="H229" s="38">
        <f>SUM($C229)*$A229</f>
        <v>0</v>
      </c>
      <c r="I229" s="38">
        <f t="shared" si="114"/>
        <v>0</v>
      </c>
      <c r="J229" s="38">
        <f t="shared" si="114"/>
        <v>0</v>
      </c>
      <c r="K229" s="38">
        <f t="shared" si="114"/>
        <v>0</v>
      </c>
      <c r="L229" s="38">
        <f t="shared" si="114"/>
        <v>0</v>
      </c>
      <c r="M229" s="38">
        <f t="shared" si="114"/>
        <v>0</v>
      </c>
    </row>
    <row r="230" spans="1:13" x14ac:dyDescent="0.45">
      <c r="A230" s="38">
        <f>'Cost Model'!$D$62</f>
        <v>0</v>
      </c>
      <c r="B230" s="70" t="str">
        <f t="shared" si="113"/>
        <v>FY28-29</v>
      </c>
      <c r="C230" s="39">
        <f>'Cost Model'!$K$62</f>
        <v>0</v>
      </c>
      <c r="D230" s="2"/>
      <c r="E230" s="2"/>
      <c r="F230" s="2"/>
      <c r="G230" s="2"/>
      <c r="H230" s="38"/>
      <c r="I230" s="38">
        <f>SUM($C230)*$A230</f>
        <v>0</v>
      </c>
      <c r="J230" s="38">
        <f t="shared" si="114"/>
        <v>0</v>
      </c>
      <c r="K230" s="38">
        <f t="shared" si="114"/>
        <v>0</v>
      </c>
      <c r="L230" s="38">
        <f t="shared" si="114"/>
        <v>0</v>
      </c>
      <c r="M230" s="38">
        <f t="shared" si="114"/>
        <v>0</v>
      </c>
    </row>
    <row r="231" spans="1:13" x14ac:dyDescent="0.45">
      <c r="A231" s="38">
        <f>'Cost Model'!$D$62</f>
        <v>0</v>
      </c>
      <c r="B231" s="70" t="str">
        <f t="shared" si="113"/>
        <v>FY29-30</v>
      </c>
      <c r="C231" s="39">
        <f>'Cost Model'!$L$62</f>
        <v>14</v>
      </c>
      <c r="D231" s="2"/>
      <c r="E231" s="2"/>
      <c r="F231" s="2"/>
      <c r="G231" s="2"/>
      <c r="H231" s="38"/>
      <c r="I231" s="38"/>
      <c r="J231" s="38">
        <f>SUM($C231)*$A231</f>
        <v>0</v>
      </c>
      <c r="K231" s="38">
        <f t="shared" si="114"/>
        <v>0</v>
      </c>
      <c r="L231" s="38">
        <f t="shared" si="114"/>
        <v>0</v>
      </c>
      <c r="M231" s="38">
        <f t="shared" si="114"/>
        <v>0</v>
      </c>
    </row>
    <row r="232" spans="1:13" x14ac:dyDescent="0.45">
      <c r="A232" s="38">
        <f>'Cost Model'!$D$62</f>
        <v>0</v>
      </c>
      <c r="B232" s="70" t="str">
        <f t="shared" si="113"/>
        <v>FY30-31</v>
      </c>
      <c r="C232" s="39">
        <f>'Cost Model'!$M$62</f>
        <v>0</v>
      </c>
      <c r="D232" s="2"/>
      <c r="E232" s="2"/>
      <c r="F232" s="2"/>
      <c r="G232" s="2"/>
      <c r="H232" s="38"/>
      <c r="I232" s="38"/>
      <c r="J232" s="38"/>
      <c r="K232" s="38">
        <f>SUM($C232)*$A232</f>
        <v>0</v>
      </c>
      <c r="L232" s="38">
        <f t="shared" ref="L232:M232" si="115">SUM($C232)*$A232</f>
        <v>0</v>
      </c>
      <c r="M232" s="38">
        <f t="shared" si="115"/>
        <v>0</v>
      </c>
    </row>
    <row r="233" spans="1:13" x14ac:dyDescent="0.45">
      <c r="A233" s="38">
        <f>'Cost Model'!$D$62</f>
        <v>0</v>
      </c>
      <c r="B233" s="70" t="str">
        <f t="shared" si="113"/>
        <v>FY31-32</v>
      </c>
      <c r="C233" s="39">
        <f>'Cost Model'!$N$62</f>
        <v>0</v>
      </c>
      <c r="D233" s="2"/>
      <c r="E233" s="2"/>
      <c r="F233" s="2"/>
      <c r="G233" s="2"/>
      <c r="H233" s="38"/>
      <c r="I233" s="38"/>
      <c r="J233" s="38"/>
      <c r="K233" s="38"/>
      <c r="L233" s="38">
        <f>SUM($C233)*$A233</f>
        <v>0</v>
      </c>
      <c r="M233" s="38">
        <f>SUM($C233)*$A233</f>
        <v>0</v>
      </c>
    </row>
    <row r="234" spans="1:13" x14ac:dyDescent="0.45">
      <c r="A234" s="38">
        <f>'Cost Model'!$D$62</f>
        <v>0</v>
      </c>
      <c r="B234" s="70" t="str">
        <f t="shared" si="113"/>
        <v>FY32-33</v>
      </c>
      <c r="C234" s="39">
        <f>'Cost Model'!$O$62</f>
        <v>0</v>
      </c>
      <c r="D234" s="2"/>
      <c r="E234" s="2"/>
      <c r="F234" s="2"/>
      <c r="G234" s="2"/>
      <c r="H234" s="38"/>
      <c r="I234" s="38"/>
      <c r="J234" s="38"/>
      <c r="K234" s="38"/>
      <c r="L234" s="38"/>
      <c r="M234" s="38">
        <f>SUM($C234)*$A234</f>
        <v>0</v>
      </c>
    </row>
    <row r="235" spans="1:13" x14ac:dyDescent="0.45">
      <c r="A235" s="71"/>
      <c r="B235" s="71" t="str">
        <f t="shared" si="113"/>
        <v>Total</v>
      </c>
      <c r="C235" s="72"/>
      <c r="D235" s="73">
        <f>SUM(D225:D234)</f>
        <v>0</v>
      </c>
      <c r="E235" s="73">
        <f t="shared" ref="E235:M235" si="116">SUM(E225:E234)</f>
        <v>0</v>
      </c>
      <c r="F235" s="73">
        <f t="shared" si="116"/>
        <v>0</v>
      </c>
      <c r="G235" s="73">
        <f t="shared" si="116"/>
        <v>0</v>
      </c>
      <c r="H235" s="73">
        <f t="shared" si="116"/>
        <v>0</v>
      </c>
      <c r="I235" s="73">
        <f t="shared" si="116"/>
        <v>0</v>
      </c>
      <c r="J235" s="73">
        <f t="shared" si="116"/>
        <v>0</v>
      </c>
      <c r="K235" s="73">
        <f t="shared" si="116"/>
        <v>0</v>
      </c>
      <c r="L235" s="73">
        <f t="shared" si="116"/>
        <v>0</v>
      </c>
      <c r="M235" s="73">
        <f t="shared" si="116"/>
        <v>0</v>
      </c>
    </row>
    <row r="237" spans="1:13" x14ac:dyDescent="0.45">
      <c r="A237" s="10" t="s">
        <v>267</v>
      </c>
      <c r="B237" s="71" t="s">
        <v>105</v>
      </c>
      <c r="C237" s="10" t="str">
        <f>$C$2</f>
        <v>Quantity</v>
      </c>
      <c r="D237" s="10">
        <f>$D$2</f>
        <v>2024</v>
      </c>
      <c r="E237" s="10">
        <f>$E$2</f>
        <v>2025</v>
      </c>
      <c r="F237" s="10">
        <f>$F$2</f>
        <v>2026</v>
      </c>
      <c r="G237" s="10">
        <f>$G$2</f>
        <v>2027</v>
      </c>
      <c r="H237" s="10">
        <f>$H$2</f>
        <v>2028</v>
      </c>
      <c r="I237" s="10">
        <f t="shared" ref="I237:M237" si="117">$H$2</f>
        <v>2028</v>
      </c>
      <c r="J237" s="10">
        <f t="shared" si="117"/>
        <v>2028</v>
      </c>
      <c r="K237" s="10">
        <f t="shared" si="117"/>
        <v>2028</v>
      </c>
      <c r="L237" s="10">
        <f t="shared" si="117"/>
        <v>2028</v>
      </c>
      <c r="M237" s="10">
        <f t="shared" si="117"/>
        <v>2028</v>
      </c>
    </row>
    <row r="238" spans="1:13" x14ac:dyDescent="0.45">
      <c r="A238" s="38">
        <f>'Cost Model'!$D$64</f>
        <v>0</v>
      </c>
      <c r="B238" s="70" t="str">
        <f t="shared" ref="B238:B248" si="118">B4</f>
        <v>FY23-24</v>
      </c>
      <c r="C238" s="39">
        <f>'Cost Model'!$F$64</f>
        <v>2</v>
      </c>
      <c r="D238" s="38">
        <f>SUM($C238)*$A238</f>
        <v>0</v>
      </c>
      <c r="E238" s="38">
        <f t="shared" ref="E238:M245" si="119">SUM($C238)*$A238</f>
        <v>0</v>
      </c>
      <c r="F238" s="38">
        <f t="shared" si="119"/>
        <v>0</v>
      </c>
      <c r="G238" s="38">
        <f t="shared" si="119"/>
        <v>0</v>
      </c>
      <c r="H238" s="38">
        <f t="shared" si="119"/>
        <v>0</v>
      </c>
      <c r="I238" s="38"/>
      <c r="J238" s="38"/>
      <c r="K238" s="38"/>
      <c r="L238" s="38"/>
      <c r="M238" s="38"/>
    </row>
    <row r="239" spans="1:13" x14ac:dyDescent="0.45">
      <c r="A239" s="38">
        <f>'Cost Model'!$D$64</f>
        <v>0</v>
      </c>
      <c r="B239" s="70" t="str">
        <f t="shared" si="118"/>
        <v>FY24-25</v>
      </c>
      <c r="C239" s="39">
        <f>'Cost Model'!$G$64</f>
        <v>0</v>
      </c>
      <c r="D239" s="2"/>
      <c r="E239" s="38">
        <f t="shared" si="119"/>
        <v>0</v>
      </c>
      <c r="F239" s="38">
        <f t="shared" si="119"/>
        <v>0</v>
      </c>
      <c r="G239" s="38">
        <f t="shared" si="119"/>
        <v>0</v>
      </c>
      <c r="H239" s="38">
        <f t="shared" si="119"/>
        <v>0</v>
      </c>
      <c r="I239" s="38">
        <f t="shared" si="119"/>
        <v>0</v>
      </c>
      <c r="J239" s="38"/>
      <c r="K239" s="38"/>
      <c r="L239" s="38"/>
      <c r="M239" s="38"/>
    </row>
    <row r="240" spans="1:13" x14ac:dyDescent="0.45">
      <c r="A240" s="38">
        <f>'Cost Model'!$D$64</f>
        <v>0</v>
      </c>
      <c r="B240" s="70" t="str">
        <f t="shared" si="118"/>
        <v>FY25-26</v>
      </c>
      <c r="C240" s="39">
        <f>'Cost Model'!$H$64</f>
        <v>0</v>
      </c>
      <c r="D240" s="2"/>
      <c r="E240" s="2"/>
      <c r="F240" s="38">
        <f t="shared" si="119"/>
        <v>0</v>
      </c>
      <c r="G240" s="38">
        <f t="shared" si="119"/>
        <v>0</v>
      </c>
      <c r="H240" s="38">
        <f t="shared" si="119"/>
        <v>0</v>
      </c>
      <c r="I240" s="38">
        <f t="shared" si="119"/>
        <v>0</v>
      </c>
      <c r="J240" s="38">
        <f t="shared" si="119"/>
        <v>0</v>
      </c>
      <c r="K240" s="38"/>
      <c r="L240" s="38"/>
      <c r="M240" s="38"/>
    </row>
    <row r="241" spans="1:13" x14ac:dyDescent="0.45">
      <c r="A241" s="38">
        <f>'Cost Model'!$D$64</f>
        <v>0</v>
      </c>
      <c r="B241" s="70" t="str">
        <f t="shared" si="118"/>
        <v>FY26-27</v>
      </c>
      <c r="C241" s="39">
        <f>'Cost Model'!$I$64</f>
        <v>0</v>
      </c>
      <c r="D241" s="2"/>
      <c r="E241" s="2"/>
      <c r="F241" s="2"/>
      <c r="G241" s="38">
        <f t="shared" si="119"/>
        <v>0</v>
      </c>
      <c r="H241" s="38">
        <f t="shared" si="119"/>
        <v>0</v>
      </c>
      <c r="I241" s="38">
        <f t="shared" si="119"/>
        <v>0</v>
      </c>
      <c r="J241" s="38">
        <f t="shared" si="119"/>
        <v>0</v>
      </c>
      <c r="K241" s="38">
        <f t="shared" si="119"/>
        <v>0</v>
      </c>
      <c r="L241" s="38"/>
      <c r="M241" s="38"/>
    </row>
    <row r="242" spans="1:13" x14ac:dyDescent="0.45">
      <c r="A242" s="38">
        <f>'Cost Model'!$D$64</f>
        <v>0</v>
      </c>
      <c r="B242" s="70" t="str">
        <f t="shared" si="118"/>
        <v>FY27-28</v>
      </c>
      <c r="C242" s="39">
        <f>'Cost Model'!$J$64</f>
        <v>0</v>
      </c>
      <c r="D242" s="2"/>
      <c r="E242" s="2"/>
      <c r="F242" s="2"/>
      <c r="G242" s="2"/>
      <c r="H242" s="38">
        <f>SUM($C242)*$A242</f>
        <v>0</v>
      </c>
      <c r="I242" s="38">
        <f t="shared" si="119"/>
        <v>0</v>
      </c>
      <c r="J242" s="38">
        <f t="shared" si="119"/>
        <v>0</v>
      </c>
      <c r="K242" s="38">
        <f t="shared" si="119"/>
        <v>0</v>
      </c>
      <c r="L242" s="38">
        <f t="shared" si="119"/>
        <v>0</v>
      </c>
      <c r="M242" s="38"/>
    </row>
    <row r="243" spans="1:13" x14ac:dyDescent="0.45">
      <c r="A243" s="38">
        <f>'Cost Model'!$D$64</f>
        <v>0</v>
      </c>
      <c r="B243" s="70" t="str">
        <f t="shared" si="118"/>
        <v>FY28-29</v>
      </c>
      <c r="C243" s="39">
        <f>'Cost Model'!$K$64</f>
        <v>2</v>
      </c>
      <c r="D243" s="2"/>
      <c r="E243" s="2"/>
      <c r="F243" s="2"/>
      <c r="G243" s="2"/>
      <c r="H243" s="38"/>
      <c r="I243" s="38">
        <f>SUM($C243)*$A243</f>
        <v>0</v>
      </c>
      <c r="J243" s="38">
        <f t="shared" si="119"/>
        <v>0</v>
      </c>
      <c r="K243" s="38">
        <f t="shared" si="119"/>
        <v>0</v>
      </c>
      <c r="L243" s="38">
        <f t="shared" si="119"/>
        <v>0</v>
      </c>
      <c r="M243" s="38">
        <f t="shared" si="119"/>
        <v>0</v>
      </c>
    </row>
    <row r="244" spans="1:13" x14ac:dyDescent="0.45">
      <c r="A244" s="38">
        <f>'Cost Model'!$D$64</f>
        <v>0</v>
      </c>
      <c r="B244" s="70" t="str">
        <f t="shared" si="118"/>
        <v>FY29-30</v>
      </c>
      <c r="C244" s="39">
        <f>'Cost Model'!$L$64</f>
        <v>0</v>
      </c>
      <c r="D244" s="2"/>
      <c r="E244" s="2"/>
      <c r="F244" s="2"/>
      <c r="G244" s="2"/>
      <c r="H244" s="38"/>
      <c r="I244" s="38"/>
      <c r="J244" s="38">
        <f>SUM($C244)*$A244</f>
        <v>0</v>
      </c>
      <c r="K244" s="38">
        <f t="shared" si="119"/>
        <v>0</v>
      </c>
      <c r="L244" s="38">
        <f t="shared" si="119"/>
        <v>0</v>
      </c>
      <c r="M244" s="38">
        <f t="shared" si="119"/>
        <v>0</v>
      </c>
    </row>
    <row r="245" spans="1:13" x14ac:dyDescent="0.45">
      <c r="A245" s="38">
        <f>'Cost Model'!$D$64</f>
        <v>0</v>
      </c>
      <c r="B245" s="70" t="str">
        <f t="shared" si="118"/>
        <v>FY30-31</v>
      </c>
      <c r="C245" s="39">
        <f>'Cost Model'!$M$64</f>
        <v>0</v>
      </c>
      <c r="D245" s="2"/>
      <c r="E245" s="2"/>
      <c r="F245" s="2"/>
      <c r="G245" s="2"/>
      <c r="H245" s="38"/>
      <c r="I245" s="38"/>
      <c r="J245" s="38"/>
      <c r="K245" s="38">
        <f>SUM($C245)*$A245</f>
        <v>0</v>
      </c>
      <c r="L245" s="38">
        <f t="shared" si="119"/>
        <v>0</v>
      </c>
      <c r="M245" s="38">
        <f t="shared" si="119"/>
        <v>0</v>
      </c>
    </row>
    <row r="246" spans="1:13" x14ac:dyDescent="0.45">
      <c r="A246" s="38">
        <f>'Cost Model'!$D$64</f>
        <v>0</v>
      </c>
      <c r="B246" s="70" t="str">
        <f t="shared" si="118"/>
        <v>FY31-32</v>
      </c>
      <c r="C246" s="39">
        <f>'Cost Model'!$N$64</f>
        <v>0</v>
      </c>
      <c r="D246" s="2"/>
      <c r="E246" s="2"/>
      <c r="F246" s="2"/>
      <c r="G246" s="2"/>
      <c r="H246" s="38"/>
      <c r="I246" s="38"/>
      <c r="J246" s="38"/>
      <c r="K246" s="38"/>
      <c r="L246" s="38">
        <f>SUM($C246)*$A246</f>
        <v>0</v>
      </c>
      <c r="M246" s="38">
        <f>SUM($C246)*$A246</f>
        <v>0</v>
      </c>
    </row>
    <row r="247" spans="1:13" x14ac:dyDescent="0.45">
      <c r="A247" s="38">
        <f>'Cost Model'!$D$64</f>
        <v>0</v>
      </c>
      <c r="B247" s="70" t="str">
        <f t="shared" si="118"/>
        <v>FY32-33</v>
      </c>
      <c r="C247" s="39">
        <f>'Cost Model'!$O$64</f>
        <v>0</v>
      </c>
      <c r="D247" s="2"/>
      <c r="E247" s="2"/>
      <c r="F247" s="2"/>
      <c r="G247" s="2"/>
      <c r="H247" s="38"/>
      <c r="I247" s="38"/>
      <c r="J247" s="38"/>
      <c r="K247" s="38"/>
      <c r="L247" s="38"/>
      <c r="M247" s="38">
        <f>SUM($C247)*$A247</f>
        <v>0</v>
      </c>
    </row>
    <row r="248" spans="1:13" x14ac:dyDescent="0.45">
      <c r="A248" s="71"/>
      <c r="B248" s="71" t="str">
        <f t="shared" si="118"/>
        <v>Total</v>
      </c>
      <c r="C248" s="72"/>
      <c r="D248" s="73">
        <f>SUM(D238:D247)</f>
        <v>0</v>
      </c>
      <c r="E248" s="73">
        <f t="shared" ref="E248:M248" si="120">SUM(E238:E247)</f>
        <v>0</v>
      </c>
      <c r="F248" s="73">
        <f t="shared" si="120"/>
        <v>0</v>
      </c>
      <c r="G248" s="73">
        <f t="shared" si="120"/>
        <v>0</v>
      </c>
      <c r="H248" s="73">
        <f t="shared" si="120"/>
        <v>0</v>
      </c>
      <c r="I248" s="73">
        <f t="shared" si="120"/>
        <v>0</v>
      </c>
      <c r="J248" s="73">
        <f t="shared" si="120"/>
        <v>0</v>
      </c>
      <c r="K248" s="73">
        <f t="shared" si="120"/>
        <v>0</v>
      </c>
      <c r="L248" s="73">
        <f t="shared" si="120"/>
        <v>0</v>
      </c>
      <c r="M248" s="73">
        <f t="shared" si="120"/>
        <v>0</v>
      </c>
    </row>
    <row r="250" spans="1:13" x14ac:dyDescent="0.45">
      <c r="A250" s="10" t="s">
        <v>267</v>
      </c>
      <c r="B250" s="71" t="s">
        <v>107</v>
      </c>
      <c r="C250" s="10" t="str">
        <f>$C$2</f>
        <v>Quantity</v>
      </c>
      <c r="D250" s="10">
        <f>$D$2</f>
        <v>2024</v>
      </c>
      <c r="E250" s="10">
        <f>$E$2</f>
        <v>2025</v>
      </c>
      <c r="F250" s="10">
        <f>$F$2</f>
        <v>2026</v>
      </c>
      <c r="G250" s="10">
        <f>$G$2</f>
        <v>2027</v>
      </c>
      <c r="H250" s="10">
        <f>$H$2</f>
        <v>2028</v>
      </c>
      <c r="I250" s="10">
        <f t="shared" ref="I250:M250" si="121">$H$2</f>
        <v>2028</v>
      </c>
      <c r="J250" s="10">
        <f t="shared" si="121"/>
        <v>2028</v>
      </c>
      <c r="K250" s="10">
        <f t="shared" si="121"/>
        <v>2028</v>
      </c>
      <c r="L250" s="10">
        <f t="shared" si="121"/>
        <v>2028</v>
      </c>
      <c r="M250" s="10">
        <f t="shared" si="121"/>
        <v>2028</v>
      </c>
    </row>
    <row r="251" spans="1:13" x14ac:dyDescent="0.45">
      <c r="A251" s="38" t="str">
        <f>'Cost Model'!$D$65</f>
        <v>Did not include</v>
      </c>
      <c r="B251" s="70" t="str">
        <f t="shared" ref="B251:B261" si="122">B4</f>
        <v>FY23-24</v>
      </c>
      <c r="C251" s="39">
        <f>'Cost Model'!$F$65</f>
        <v>0</v>
      </c>
      <c r="D251" s="38">
        <f t="shared" ref="D251:H255" si="123">SUM($C251)*SUM($A251)</f>
        <v>0</v>
      </c>
      <c r="E251" s="38">
        <f t="shared" si="123"/>
        <v>0</v>
      </c>
      <c r="F251" s="38">
        <f t="shared" si="123"/>
        <v>0</v>
      </c>
      <c r="G251" s="38">
        <f>SUM($C251)*SUM($A251)</f>
        <v>0</v>
      </c>
      <c r="H251" s="38">
        <f>SUM($C251)*SUM($A251)</f>
        <v>0</v>
      </c>
      <c r="I251" s="38"/>
      <c r="J251" s="38"/>
      <c r="K251" s="38"/>
      <c r="L251" s="38"/>
      <c r="M251" s="38"/>
    </row>
    <row r="252" spans="1:13" x14ac:dyDescent="0.45">
      <c r="A252" s="38" t="str">
        <f>'Cost Model'!$D$65</f>
        <v>Did not include</v>
      </c>
      <c r="B252" s="70" t="str">
        <f t="shared" si="122"/>
        <v>FY24-25</v>
      </c>
      <c r="C252" s="39">
        <f>'Cost Model'!$G$65</f>
        <v>0</v>
      </c>
      <c r="D252" s="2"/>
      <c r="E252" s="38">
        <f t="shared" si="123"/>
        <v>0</v>
      </c>
      <c r="F252" s="38">
        <f t="shared" si="123"/>
        <v>0</v>
      </c>
      <c r="G252" s="38">
        <f t="shared" si="123"/>
        <v>0</v>
      </c>
      <c r="H252" s="38">
        <f>SUM($C252)*SUM($A252)</f>
        <v>0</v>
      </c>
      <c r="I252" s="38">
        <f t="shared" ref="I252:M259" si="124">SUM($C252)*SUM($A252)</f>
        <v>0</v>
      </c>
      <c r="J252" s="38"/>
      <c r="K252" s="38"/>
      <c r="L252" s="38"/>
      <c r="M252" s="38"/>
    </row>
    <row r="253" spans="1:13" x14ac:dyDescent="0.45">
      <c r="A253" s="38" t="str">
        <f>'Cost Model'!$D$65</f>
        <v>Did not include</v>
      </c>
      <c r="B253" s="70" t="str">
        <f t="shared" si="122"/>
        <v>FY25-26</v>
      </c>
      <c r="C253" s="39">
        <f>'Cost Model'!$H$65</f>
        <v>0</v>
      </c>
      <c r="D253" s="2"/>
      <c r="E253" s="2"/>
      <c r="F253" s="38">
        <f t="shared" si="123"/>
        <v>0</v>
      </c>
      <c r="G253" s="38">
        <f t="shared" si="123"/>
        <v>0</v>
      </c>
      <c r="H253" s="38">
        <f t="shared" si="123"/>
        <v>0</v>
      </c>
      <c r="I253" s="38">
        <f t="shared" si="124"/>
        <v>0</v>
      </c>
      <c r="J253" s="38">
        <f t="shared" si="124"/>
        <v>0</v>
      </c>
      <c r="K253" s="38"/>
      <c r="L253" s="38"/>
      <c r="M253" s="38"/>
    </row>
    <row r="254" spans="1:13" x14ac:dyDescent="0.45">
      <c r="A254" s="38" t="str">
        <f>'Cost Model'!$D$65</f>
        <v>Did not include</v>
      </c>
      <c r="B254" s="70" t="str">
        <f t="shared" si="122"/>
        <v>FY26-27</v>
      </c>
      <c r="C254" s="39">
        <f>'Cost Model'!$I$65</f>
        <v>0</v>
      </c>
      <c r="D254" s="2"/>
      <c r="E254" s="2"/>
      <c r="F254" s="2"/>
      <c r="G254" s="38">
        <f t="shared" si="123"/>
        <v>0</v>
      </c>
      <c r="H254" s="38">
        <f t="shared" si="123"/>
        <v>0</v>
      </c>
      <c r="I254" s="38">
        <f t="shared" si="124"/>
        <v>0</v>
      </c>
      <c r="J254" s="38">
        <f t="shared" si="124"/>
        <v>0</v>
      </c>
      <c r="K254" s="38">
        <f t="shared" si="124"/>
        <v>0</v>
      </c>
      <c r="L254" s="38"/>
      <c r="M254" s="38"/>
    </row>
    <row r="255" spans="1:13" x14ac:dyDescent="0.45">
      <c r="A255" s="38" t="str">
        <f>'Cost Model'!$D$65</f>
        <v>Did not include</v>
      </c>
      <c r="B255" s="70" t="str">
        <f t="shared" si="122"/>
        <v>FY27-28</v>
      </c>
      <c r="C255" s="39">
        <f>'Cost Model'!$J$65</f>
        <v>0</v>
      </c>
      <c r="D255" s="2"/>
      <c r="E255" s="2"/>
      <c r="F255" s="2"/>
      <c r="G255" s="2"/>
      <c r="H255" s="38">
        <f t="shared" si="123"/>
        <v>0</v>
      </c>
      <c r="I255" s="38">
        <f t="shared" si="124"/>
        <v>0</v>
      </c>
      <c r="J255" s="38">
        <f t="shared" si="124"/>
        <v>0</v>
      </c>
      <c r="K255" s="38">
        <f t="shared" si="124"/>
        <v>0</v>
      </c>
      <c r="L255" s="38">
        <f t="shared" si="124"/>
        <v>0</v>
      </c>
      <c r="M255" s="38"/>
    </row>
    <row r="256" spans="1:13" x14ac:dyDescent="0.45">
      <c r="A256" s="38" t="str">
        <f>'Cost Model'!$D$65</f>
        <v>Did not include</v>
      </c>
      <c r="B256" s="70" t="str">
        <f t="shared" si="122"/>
        <v>FY28-29</v>
      </c>
      <c r="C256" s="39">
        <f>'Cost Model'!$K$65</f>
        <v>0</v>
      </c>
      <c r="D256" s="2"/>
      <c r="E256" s="2"/>
      <c r="F256" s="2"/>
      <c r="G256" s="2"/>
      <c r="H256" s="38"/>
      <c r="I256" s="38">
        <f t="shared" si="124"/>
        <v>0</v>
      </c>
      <c r="J256" s="38">
        <f t="shared" si="124"/>
        <v>0</v>
      </c>
      <c r="K256" s="38">
        <f t="shared" si="124"/>
        <v>0</v>
      </c>
      <c r="L256" s="38">
        <f t="shared" si="124"/>
        <v>0</v>
      </c>
      <c r="M256" s="38">
        <f t="shared" si="124"/>
        <v>0</v>
      </c>
    </row>
    <row r="257" spans="1:13" x14ac:dyDescent="0.45">
      <c r="A257" s="38" t="str">
        <f>'Cost Model'!$D$65</f>
        <v>Did not include</v>
      </c>
      <c r="B257" s="70" t="str">
        <f t="shared" si="122"/>
        <v>FY29-30</v>
      </c>
      <c r="C257" s="39">
        <f>'Cost Model'!$L$65</f>
        <v>0</v>
      </c>
      <c r="D257" s="2"/>
      <c r="E257" s="2"/>
      <c r="F257" s="2"/>
      <c r="G257" s="2"/>
      <c r="H257" s="38"/>
      <c r="I257" s="38"/>
      <c r="J257" s="38">
        <f t="shared" si="124"/>
        <v>0</v>
      </c>
      <c r="K257" s="38">
        <f t="shared" si="124"/>
        <v>0</v>
      </c>
      <c r="L257" s="38">
        <f t="shared" si="124"/>
        <v>0</v>
      </c>
      <c r="M257" s="38">
        <f>SUM($C257)*SUM($A257)</f>
        <v>0</v>
      </c>
    </row>
    <row r="258" spans="1:13" x14ac:dyDescent="0.45">
      <c r="A258" s="38" t="str">
        <f>'Cost Model'!$D$65</f>
        <v>Did not include</v>
      </c>
      <c r="B258" s="70" t="str">
        <f t="shared" si="122"/>
        <v>FY30-31</v>
      </c>
      <c r="C258" s="39">
        <f>'Cost Model'!$M$65</f>
        <v>0</v>
      </c>
      <c r="D258" s="2"/>
      <c r="E258" s="2"/>
      <c r="F258" s="2"/>
      <c r="G258" s="2"/>
      <c r="H258" s="38"/>
      <c r="I258" s="38"/>
      <c r="J258" s="38"/>
      <c r="K258" s="38">
        <f t="shared" si="124"/>
        <v>0</v>
      </c>
      <c r="L258" s="38">
        <f t="shared" si="124"/>
        <v>0</v>
      </c>
      <c r="M258" s="38">
        <f t="shared" si="124"/>
        <v>0</v>
      </c>
    </row>
    <row r="259" spans="1:13" x14ac:dyDescent="0.45">
      <c r="A259" s="38" t="str">
        <f>'Cost Model'!$D$65</f>
        <v>Did not include</v>
      </c>
      <c r="B259" s="70" t="str">
        <f t="shared" si="122"/>
        <v>FY31-32</v>
      </c>
      <c r="C259" s="39">
        <f>'Cost Model'!$N$65</f>
        <v>0</v>
      </c>
      <c r="D259" s="2"/>
      <c r="E259" s="2"/>
      <c r="F259" s="2"/>
      <c r="G259" s="2"/>
      <c r="H259" s="38"/>
      <c r="I259" s="38"/>
      <c r="J259" s="38"/>
      <c r="K259" s="38"/>
      <c r="L259" s="38">
        <f t="shared" si="124"/>
        <v>0</v>
      </c>
      <c r="M259" s="38">
        <f t="shared" si="124"/>
        <v>0</v>
      </c>
    </row>
    <row r="260" spans="1:13" x14ac:dyDescent="0.45">
      <c r="A260" s="38" t="str">
        <f>'Cost Model'!$D$65</f>
        <v>Did not include</v>
      </c>
      <c r="B260" s="70" t="str">
        <f t="shared" si="122"/>
        <v>FY32-33</v>
      </c>
      <c r="C260" s="39">
        <f>'Cost Model'!$O$65</f>
        <v>0</v>
      </c>
      <c r="D260" s="2"/>
      <c r="E260" s="2"/>
      <c r="F260" s="2"/>
      <c r="G260" s="2"/>
      <c r="H260" s="38"/>
      <c r="I260" s="38"/>
      <c r="J260" s="38"/>
      <c r="K260" s="38"/>
      <c r="L260" s="38"/>
      <c r="M260" s="38">
        <f>SUM($C260)*SUM($A260)</f>
        <v>0</v>
      </c>
    </row>
    <row r="261" spans="1:13" x14ac:dyDescent="0.45">
      <c r="A261" s="71"/>
      <c r="B261" s="71" t="str">
        <f t="shared" si="122"/>
        <v>Total</v>
      </c>
      <c r="C261" s="72"/>
      <c r="D261" s="73">
        <f>SUM(D251:D260)</f>
        <v>0</v>
      </c>
      <c r="E261" s="73">
        <f t="shared" ref="E261:M261" si="125">SUM(E251:E260)</f>
        <v>0</v>
      </c>
      <c r="F261" s="73">
        <f t="shared" si="125"/>
        <v>0</v>
      </c>
      <c r="G261" s="73">
        <f t="shared" si="125"/>
        <v>0</v>
      </c>
      <c r="H261" s="73">
        <f t="shared" si="125"/>
        <v>0</v>
      </c>
      <c r="I261" s="73">
        <f t="shared" si="125"/>
        <v>0</v>
      </c>
      <c r="J261" s="73">
        <f t="shared" si="125"/>
        <v>0</v>
      </c>
      <c r="K261" s="73">
        <f t="shared" si="125"/>
        <v>0</v>
      </c>
      <c r="L261" s="73">
        <f t="shared" si="125"/>
        <v>0</v>
      </c>
      <c r="M261" s="73">
        <f t="shared" si="125"/>
        <v>0</v>
      </c>
    </row>
    <row r="263" spans="1:13" x14ac:dyDescent="0.45">
      <c r="A263" s="10" t="s">
        <v>267</v>
      </c>
      <c r="B263" s="71" t="s">
        <v>240</v>
      </c>
      <c r="C263" s="10" t="str">
        <f>$C$2</f>
        <v>Quantity</v>
      </c>
      <c r="D263" s="10">
        <f>$D$2</f>
        <v>2024</v>
      </c>
      <c r="E263" s="10">
        <f>$E$2</f>
        <v>2025</v>
      </c>
      <c r="F263" s="10">
        <f>$F$2</f>
        <v>2026</v>
      </c>
      <c r="G263" s="10">
        <f>$G$2</f>
        <v>2027</v>
      </c>
      <c r="H263" s="10">
        <f>$H$2</f>
        <v>2028</v>
      </c>
      <c r="I263" s="10">
        <f t="shared" ref="I263:M263" si="126">$H$2</f>
        <v>2028</v>
      </c>
      <c r="J263" s="10">
        <f t="shared" si="126"/>
        <v>2028</v>
      </c>
      <c r="K263" s="10">
        <f t="shared" si="126"/>
        <v>2028</v>
      </c>
      <c r="L263" s="10">
        <f t="shared" si="126"/>
        <v>2028</v>
      </c>
      <c r="M263" s="10">
        <f t="shared" si="126"/>
        <v>2028</v>
      </c>
    </row>
    <row r="264" spans="1:13" x14ac:dyDescent="0.45">
      <c r="A264" s="38">
        <f>'Cost Model'!$D$66</f>
        <v>0</v>
      </c>
      <c r="B264" s="70" t="str">
        <f t="shared" ref="B264:B274" si="127">B4</f>
        <v>FY23-24</v>
      </c>
      <c r="C264" s="39">
        <f>'Cost Model'!$F$66</f>
        <v>0</v>
      </c>
      <c r="D264" s="38">
        <f>SUM($C264)*$A264</f>
        <v>0</v>
      </c>
      <c r="E264" s="38">
        <f t="shared" ref="E264:M271" si="128">SUM($C264)*$A264</f>
        <v>0</v>
      </c>
      <c r="F264" s="38">
        <f t="shared" si="128"/>
        <v>0</v>
      </c>
      <c r="G264" s="38">
        <f t="shared" si="128"/>
        <v>0</v>
      </c>
      <c r="H264" s="38">
        <f t="shared" si="128"/>
        <v>0</v>
      </c>
      <c r="I264" s="38"/>
      <c r="J264" s="38"/>
      <c r="K264" s="38"/>
      <c r="L264" s="38"/>
      <c r="M264" s="38"/>
    </row>
    <row r="265" spans="1:13" x14ac:dyDescent="0.45">
      <c r="A265" s="38">
        <f>'Cost Model'!$D$66</f>
        <v>0</v>
      </c>
      <c r="B265" s="70" t="str">
        <f t="shared" si="127"/>
        <v>FY24-25</v>
      </c>
      <c r="C265" s="39">
        <f>'Cost Model'!$G$66</f>
        <v>0</v>
      </c>
      <c r="D265" s="2"/>
      <c r="E265" s="38">
        <f t="shared" si="128"/>
        <v>0</v>
      </c>
      <c r="F265" s="38">
        <f t="shared" si="128"/>
        <v>0</v>
      </c>
      <c r="G265" s="38">
        <f t="shared" si="128"/>
        <v>0</v>
      </c>
      <c r="H265" s="38">
        <f t="shared" si="128"/>
        <v>0</v>
      </c>
      <c r="I265" s="38">
        <f t="shared" si="128"/>
        <v>0</v>
      </c>
      <c r="J265" s="38"/>
      <c r="K265" s="38"/>
      <c r="L265" s="38"/>
      <c r="M265" s="38"/>
    </row>
    <row r="266" spans="1:13" x14ac:dyDescent="0.45">
      <c r="A266" s="38">
        <f>'Cost Model'!$D$66</f>
        <v>0</v>
      </c>
      <c r="B266" s="70" t="str">
        <f t="shared" si="127"/>
        <v>FY25-26</v>
      </c>
      <c r="C266" s="39">
        <f>'Cost Model'!$H$66</f>
        <v>0</v>
      </c>
      <c r="D266" s="2"/>
      <c r="E266" s="2"/>
      <c r="F266" s="38">
        <f t="shared" si="128"/>
        <v>0</v>
      </c>
      <c r="G266" s="38">
        <f t="shared" si="128"/>
        <v>0</v>
      </c>
      <c r="H266" s="38">
        <f t="shared" si="128"/>
        <v>0</v>
      </c>
      <c r="I266" s="38">
        <f t="shared" si="128"/>
        <v>0</v>
      </c>
      <c r="J266" s="38">
        <f t="shared" si="128"/>
        <v>0</v>
      </c>
      <c r="K266" s="38"/>
      <c r="L266" s="38"/>
      <c r="M266" s="38"/>
    </row>
    <row r="267" spans="1:13" x14ac:dyDescent="0.45">
      <c r="A267" s="38">
        <f>'Cost Model'!$D$66</f>
        <v>0</v>
      </c>
      <c r="B267" s="70" t="str">
        <f t="shared" si="127"/>
        <v>FY26-27</v>
      </c>
      <c r="C267" s="39">
        <f>'Cost Model'!$I$66</f>
        <v>0</v>
      </c>
      <c r="D267" s="2"/>
      <c r="E267" s="2"/>
      <c r="F267" s="2"/>
      <c r="G267" s="38">
        <f t="shared" si="128"/>
        <v>0</v>
      </c>
      <c r="H267" s="38">
        <f t="shared" si="128"/>
        <v>0</v>
      </c>
      <c r="I267" s="38">
        <f t="shared" si="128"/>
        <v>0</v>
      </c>
      <c r="J267" s="38">
        <f t="shared" si="128"/>
        <v>0</v>
      </c>
      <c r="K267" s="38">
        <f t="shared" si="128"/>
        <v>0</v>
      </c>
      <c r="L267" s="38"/>
      <c r="M267" s="38"/>
    </row>
    <row r="268" spans="1:13" x14ac:dyDescent="0.45">
      <c r="A268" s="38">
        <f>'Cost Model'!$D$66</f>
        <v>0</v>
      </c>
      <c r="B268" s="70" t="str">
        <f t="shared" si="127"/>
        <v>FY27-28</v>
      </c>
      <c r="C268" s="39">
        <f>'Cost Model'!$J$66</f>
        <v>0</v>
      </c>
      <c r="D268" s="2"/>
      <c r="E268" s="2"/>
      <c r="F268" s="2"/>
      <c r="G268" s="2"/>
      <c r="H268" s="38">
        <f>SUM($C268)*$A268</f>
        <v>0</v>
      </c>
      <c r="I268" s="38">
        <f t="shared" si="128"/>
        <v>0</v>
      </c>
      <c r="J268" s="38">
        <f t="shared" si="128"/>
        <v>0</v>
      </c>
      <c r="K268" s="38">
        <f t="shared" si="128"/>
        <v>0</v>
      </c>
      <c r="L268" s="38">
        <f t="shared" si="128"/>
        <v>0</v>
      </c>
      <c r="M268" s="38"/>
    </row>
    <row r="269" spans="1:13" x14ac:dyDescent="0.45">
      <c r="A269" s="38">
        <f>'Cost Model'!$D$66</f>
        <v>0</v>
      </c>
      <c r="B269" s="70" t="str">
        <f t="shared" si="127"/>
        <v>FY28-29</v>
      </c>
      <c r="C269" s="39">
        <f>'Cost Model'!$K$66</f>
        <v>0</v>
      </c>
      <c r="D269" s="2"/>
      <c r="E269" s="2"/>
      <c r="F269" s="2"/>
      <c r="G269" s="2"/>
      <c r="H269" s="38"/>
      <c r="I269" s="38">
        <f>SUM($C269)*$A269</f>
        <v>0</v>
      </c>
      <c r="J269" s="38">
        <f t="shared" si="128"/>
        <v>0</v>
      </c>
      <c r="K269" s="38">
        <f t="shared" si="128"/>
        <v>0</v>
      </c>
      <c r="L269" s="38">
        <f t="shared" si="128"/>
        <v>0</v>
      </c>
      <c r="M269" s="38">
        <f t="shared" si="128"/>
        <v>0</v>
      </c>
    </row>
    <row r="270" spans="1:13" x14ac:dyDescent="0.45">
      <c r="A270" s="38">
        <f>'Cost Model'!$D$66</f>
        <v>0</v>
      </c>
      <c r="B270" s="70" t="str">
        <f t="shared" si="127"/>
        <v>FY29-30</v>
      </c>
      <c r="C270" s="39">
        <f>'Cost Model'!$L$66</f>
        <v>0</v>
      </c>
      <c r="D270" s="2"/>
      <c r="E270" s="2"/>
      <c r="F270" s="2"/>
      <c r="G270" s="2"/>
      <c r="H270" s="38"/>
      <c r="I270" s="38"/>
      <c r="J270" s="38">
        <f>SUM($C270)*$A270</f>
        <v>0</v>
      </c>
      <c r="K270" s="38">
        <f t="shared" si="128"/>
        <v>0</v>
      </c>
      <c r="L270" s="38">
        <f t="shared" si="128"/>
        <v>0</v>
      </c>
      <c r="M270" s="38">
        <f t="shared" si="128"/>
        <v>0</v>
      </c>
    </row>
    <row r="271" spans="1:13" x14ac:dyDescent="0.45">
      <c r="A271" s="38">
        <f>'Cost Model'!$D$66</f>
        <v>0</v>
      </c>
      <c r="B271" s="70" t="str">
        <f t="shared" si="127"/>
        <v>FY30-31</v>
      </c>
      <c r="C271" s="39">
        <f>'Cost Model'!$M$66</f>
        <v>0</v>
      </c>
      <c r="D271" s="2"/>
      <c r="E271" s="2"/>
      <c r="F271" s="2"/>
      <c r="G271" s="2"/>
      <c r="H271" s="38"/>
      <c r="I271" s="38"/>
      <c r="J271" s="38"/>
      <c r="K271" s="38">
        <f>SUM($C271)*$A271</f>
        <v>0</v>
      </c>
      <c r="L271" s="38">
        <f t="shared" si="128"/>
        <v>0</v>
      </c>
      <c r="M271" s="38">
        <f t="shared" si="128"/>
        <v>0</v>
      </c>
    </row>
    <row r="272" spans="1:13" x14ac:dyDescent="0.45">
      <c r="A272" s="38">
        <f>'Cost Model'!$D$66</f>
        <v>0</v>
      </c>
      <c r="B272" s="70" t="str">
        <f t="shared" si="127"/>
        <v>FY31-32</v>
      </c>
      <c r="C272" s="39">
        <f>'Cost Model'!$N$66</f>
        <v>0</v>
      </c>
      <c r="D272" s="2"/>
      <c r="E272" s="2"/>
      <c r="F272" s="2"/>
      <c r="G272" s="2"/>
      <c r="H272" s="38"/>
      <c r="I272" s="38"/>
      <c r="J272" s="38"/>
      <c r="K272" s="38"/>
      <c r="L272" s="38">
        <f>SUM($C272)*$A272</f>
        <v>0</v>
      </c>
      <c r="M272" s="38">
        <f>SUM($C272)*$A272</f>
        <v>0</v>
      </c>
    </row>
    <row r="273" spans="1:13" x14ac:dyDescent="0.45">
      <c r="A273" s="38">
        <f>'Cost Model'!$D$66</f>
        <v>0</v>
      </c>
      <c r="B273" s="70" t="str">
        <f t="shared" si="127"/>
        <v>FY32-33</v>
      </c>
      <c r="C273" s="39">
        <f>'Cost Model'!$O$66</f>
        <v>0</v>
      </c>
      <c r="D273" s="2"/>
      <c r="E273" s="2"/>
      <c r="F273" s="2"/>
      <c r="G273" s="2"/>
      <c r="H273" s="38"/>
      <c r="I273" s="38"/>
      <c r="J273" s="38"/>
      <c r="K273" s="38"/>
      <c r="L273" s="38"/>
      <c r="M273" s="38">
        <f>SUM($C273)*$A273</f>
        <v>0</v>
      </c>
    </row>
    <row r="274" spans="1:13" x14ac:dyDescent="0.45">
      <c r="A274" s="71"/>
      <c r="B274" s="71" t="str">
        <f t="shared" si="127"/>
        <v>Total</v>
      </c>
      <c r="C274" s="72"/>
      <c r="D274" s="73">
        <f>SUM(D264:D273)</f>
        <v>0</v>
      </c>
      <c r="E274" s="73">
        <f t="shared" ref="E274:M274" si="129">SUM(E264:E273)</f>
        <v>0</v>
      </c>
      <c r="F274" s="73">
        <f t="shared" si="129"/>
        <v>0</v>
      </c>
      <c r="G274" s="73">
        <f t="shared" si="129"/>
        <v>0</v>
      </c>
      <c r="H274" s="73">
        <f t="shared" si="129"/>
        <v>0</v>
      </c>
      <c r="I274" s="73">
        <f t="shared" si="129"/>
        <v>0</v>
      </c>
      <c r="J274" s="73">
        <f t="shared" si="129"/>
        <v>0</v>
      </c>
      <c r="K274" s="73">
        <f t="shared" si="129"/>
        <v>0</v>
      </c>
      <c r="L274" s="73">
        <f t="shared" si="129"/>
        <v>0</v>
      </c>
      <c r="M274" s="73">
        <f t="shared" si="129"/>
        <v>0</v>
      </c>
    </row>
    <row r="276" spans="1:13" x14ac:dyDescent="0.45">
      <c r="A276" s="10" t="s">
        <v>267</v>
      </c>
      <c r="B276" s="71" t="s">
        <v>242</v>
      </c>
      <c r="C276" s="10" t="str">
        <f>$C$2</f>
        <v>Quantity</v>
      </c>
      <c r="D276" s="10">
        <f>$D$2</f>
        <v>2024</v>
      </c>
      <c r="E276" s="10">
        <f>$E$2</f>
        <v>2025</v>
      </c>
      <c r="F276" s="10">
        <f>$F$2</f>
        <v>2026</v>
      </c>
      <c r="G276" s="10">
        <f>$G$2</f>
        <v>2027</v>
      </c>
      <c r="H276" s="10">
        <f>$H$2</f>
        <v>2028</v>
      </c>
      <c r="I276" s="10">
        <f t="shared" ref="I276:M276" si="130">$H$2</f>
        <v>2028</v>
      </c>
      <c r="J276" s="10">
        <f t="shared" si="130"/>
        <v>2028</v>
      </c>
      <c r="K276" s="10">
        <f t="shared" si="130"/>
        <v>2028</v>
      </c>
      <c r="L276" s="10">
        <f t="shared" si="130"/>
        <v>2028</v>
      </c>
      <c r="M276" s="10">
        <f t="shared" si="130"/>
        <v>2028</v>
      </c>
    </row>
    <row r="277" spans="1:13" x14ac:dyDescent="0.45">
      <c r="A277" s="38">
        <f>'Cost Model'!$D$67</f>
        <v>0</v>
      </c>
      <c r="B277" s="70" t="str">
        <f t="shared" ref="B277:B287" si="131">B4</f>
        <v>FY23-24</v>
      </c>
      <c r="C277" s="39">
        <f>'Cost Model'!$F$67</f>
        <v>480</v>
      </c>
      <c r="D277" s="38">
        <f t="shared" ref="D277:M286" si="132">SUM($C277)*SUM($A277)</f>
        <v>0</v>
      </c>
      <c r="E277" s="38">
        <f t="shared" si="132"/>
        <v>0</v>
      </c>
      <c r="F277" s="38">
        <f t="shared" si="132"/>
        <v>0</v>
      </c>
      <c r="G277" s="38">
        <f>SUM($C277)*SUM($A277)</f>
        <v>0</v>
      </c>
      <c r="H277" s="38">
        <f>SUM($C277)*SUM($A277)</f>
        <v>0</v>
      </c>
      <c r="I277" s="38"/>
      <c r="J277" s="38"/>
      <c r="K277" s="38"/>
      <c r="L277" s="38"/>
      <c r="M277" s="38"/>
    </row>
    <row r="278" spans="1:13" x14ac:dyDescent="0.45">
      <c r="A278" s="38">
        <f>'Cost Model'!$D$67</f>
        <v>0</v>
      </c>
      <c r="B278" s="70" t="str">
        <f t="shared" si="131"/>
        <v>FY24-25</v>
      </c>
      <c r="C278" s="39">
        <f>'Cost Model'!$G$67</f>
        <v>0</v>
      </c>
      <c r="D278" s="2"/>
      <c r="E278" s="38">
        <f t="shared" si="132"/>
        <v>0</v>
      </c>
      <c r="F278" s="38">
        <f t="shared" si="132"/>
        <v>0</v>
      </c>
      <c r="G278" s="38">
        <f t="shared" si="132"/>
        <v>0</v>
      </c>
      <c r="H278" s="38">
        <f>SUM($C278)*SUM($A278)</f>
        <v>0</v>
      </c>
      <c r="I278" s="38">
        <f t="shared" ref="I278:M282" si="133">SUM($C278)*SUM($A278)</f>
        <v>0</v>
      </c>
      <c r="J278" s="38"/>
      <c r="K278" s="38"/>
      <c r="L278" s="38"/>
      <c r="M278" s="38"/>
    </row>
    <row r="279" spans="1:13" x14ac:dyDescent="0.45">
      <c r="A279" s="38">
        <f>'Cost Model'!$D$67</f>
        <v>0</v>
      </c>
      <c r="B279" s="70" t="str">
        <f t="shared" si="131"/>
        <v>FY25-26</v>
      </c>
      <c r="C279" s="39">
        <f>'Cost Model'!$H$67</f>
        <v>0</v>
      </c>
      <c r="D279" s="2"/>
      <c r="E279" s="2"/>
      <c r="F279" s="38">
        <f t="shared" si="132"/>
        <v>0</v>
      </c>
      <c r="G279" s="38">
        <f t="shared" si="132"/>
        <v>0</v>
      </c>
      <c r="H279" s="38">
        <f t="shared" si="132"/>
        <v>0</v>
      </c>
      <c r="I279" s="38">
        <f t="shared" si="133"/>
        <v>0</v>
      </c>
      <c r="J279" s="38">
        <f t="shared" si="133"/>
        <v>0</v>
      </c>
      <c r="K279" s="38"/>
      <c r="L279" s="38"/>
      <c r="M279" s="38"/>
    </row>
    <row r="280" spans="1:13" x14ac:dyDescent="0.45">
      <c r="A280" s="38">
        <f>'Cost Model'!$D$67</f>
        <v>0</v>
      </c>
      <c r="B280" s="70" t="str">
        <f t="shared" si="131"/>
        <v>FY26-27</v>
      </c>
      <c r="C280" s="39">
        <f>'Cost Model'!$I$67</f>
        <v>0</v>
      </c>
      <c r="D280" s="2"/>
      <c r="E280" s="2"/>
      <c r="F280" s="2"/>
      <c r="G280" s="38">
        <f t="shared" si="132"/>
        <v>0</v>
      </c>
      <c r="H280" s="38">
        <f t="shared" si="132"/>
        <v>0</v>
      </c>
      <c r="I280" s="38">
        <f t="shared" si="132"/>
        <v>0</v>
      </c>
      <c r="J280" s="38">
        <f t="shared" si="133"/>
        <v>0</v>
      </c>
      <c r="K280" s="38">
        <f t="shared" si="133"/>
        <v>0</v>
      </c>
      <c r="L280" s="38"/>
      <c r="M280" s="38"/>
    </row>
    <row r="281" spans="1:13" x14ac:dyDescent="0.45">
      <c r="A281" s="38">
        <f>'Cost Model'!$D$67</f>
        <v>0</v>
      </c>
      <c r="B281" s="70" t="str">
        <f t="shared" si="131"/>
        <v>FY27-28</v>
      </c>
      <c r="C281" s="39">
        <f>'Cost Model'!$J$67</f>
        <v>0</v>
      </c>
      <c r="D281" s="2"/>
      <c r="E281" s="2"/>
      <c r="F281" s="2"/>
      <c r="G281" s="2"/>
      <c r="H281" s="38">
        <f t="shared" si="132"/>
        <v>0</v>
      </c>
      <c r="I281" s="38">
        <f t="shared" si="132"/>
        <v>0</v>
      </c>
      <c r="J281" s="38">
        <f t="shared" si="132"/>
        <v>0</v>
      </c>
      <c r="K281" s="38">
        <f t="shared" si="133"/>
        <v>0</v>
      </c>
      <c r="L281" s="38">
        <f t="shared" si="133"/>
        <v>0</v>
      </c>
      <c r="M281" s="38"/>
    </row>
    <row r="282" spans="1:13" x14ac:dyDescent="0.45">
      <c r="A282" s="38">
        <f>'Cost Model'!$D$67</f>
        <v>0</v>
      </c>
      <c r="B282" s="70" t="str">
        <f t="shared" si="131"/>
        <v>FY28-29</v>
      </c>
      <c r="C282" s="39">
        <f>'Cost Model'!$K$67</f>
        <v>480</v>
      </c>
      <c r="D282" s="2"/>
      <c r="E282" s="2"/>
      <c r="F282" s="2"/>
      <c r="G282" s="2"/>
      <c r="H282" s="38"/>
      <c r="I282" s="38">
        <f t="shared" si="132"/>
        <v>0</v>
      </c>
      <c r="J282" s="38">
        <f t="shared" si="132"/>
        <v>0</v>
      </c>
      <c r="K282" s="38">
        <f t="shared" si="132"/>
        <v>0</v>
      </c>
      <c r="L282" s="38">
        <f t="shared" si="133"/>
        <v>0</v>
      </c>
      <c r="M282" s="38">
        <f t="shared" si="133"/>
        <v>0</v>
      </c>
    </row>
    <row r="283" spans="1:13" x14ac:dyDescent="0.45">
      <c r="A283" s="38">
        <f>'Cost Model'!$D$67</f>
        <v>0</v>
      </c>
      <c r="B283" s="70" t="str">
        <f t="shared" si="131"/>
        <v>FY29-30</v>
      </c>
      <c r="C283" s="39">
        <f>'Cost Model'!$L$67</f>
        <v>0</v>
      </c>
      <c r="D283" s="2"/>
      <c r="E283" s="2"/>
      <c r="F283" s="2"/>
      <c r="G283" s="2"/>
      <c r="H283" s="38"/>
      <c r="I283" s="38"/>
      <c r="J283" s="38">
        <f t="shared" si="132"/>
        <v>0</v>
      </c>
      <c r="K283" s="38">
        <f t="shared" si="132"/>
        <v>0</v>
      </c>
      <c r="L283" s="38">
        <f t="shared" si="132"/>
        <v>0</v>
      </c>
      <c r="M283" s="38">
        <f>SUM($C283)*SUM($A283)</f>
        <v>0</v>
      </c>
    </row>
    <row r="284" spans="1:13" x14ac:dyDescent="0.45">
      <c r="A284" s="38">
        <f>'Cost Model'!$D$67</f>
        <v>0</v>
      </c>
      <c r="B284" s="70" t="str">
        <f t="shared" si="131"/>
        <v>FY30-31</v>
      </c>
      <c r="C284" s="39">
        <f>'Cost Model'!$M$67</f>
        <v>0</v>
      </c>
      <c r="D284" s="2"/>
      <c r="E284" s="2"/>
      <c r="F284" s="2"/>
      <c r="G284" s="2"/>
      <c r="H284" s="38"/>
      <c r="I284" s="38"/>
      <c r="J284" s="38"/>
      <c r="K284" s="38">
        <f t="shared" si="132"/>
        <v>0</v>
      </c>
      <c r="L284" s="38">
        <f t="shared" si="132"/>
        <v>0</v>
      </c>
      <c r="M284" s="38">
        <f t="shared" si="132"/>
        <v>0</v>
      </c>
    </row>
    <row r="285" spans="1:13" x14ac:dyDescent="0.45">
      <c r="A285" s="38">
        <f>'Cost Model'!$D$67</f>
        <v>0</v>
      </c>
      <c r="B285" s="70" t="str">
        <f t="shared" si="131"/>
        <v>FY31-32</v>
      </c>
      <c r="C285" s="39">
        <f>'Cost Model'!$N$67</f>
        <v>0</v>
      </c>
      <c r="D285" s="2"/>
      <c r="E285" s="2"/>
      <c r="F285" s="2"/>
      <c r="G285" s="2"/>
      <c r="H285" s="38"/>
      <c r="I285" s="38"/>
      <c r="J285" s="38"/>
      <c r="K285" s="38"/>
      <c r="L285" s="38">
        <f t="shared" si="132"/>
        <v>0</v>
      </c>
      <c r="M285" s="38">
        <f t="shared" si="132"/>
        <v>0</v>
      </c>
    </row>
    <row r="286" spans="1:13" x14ac:dyDescent="0.45">
      <c r="A286" s="38">
        <f>'Cost Model'!$D$67</f>
        <v>0</v>
      </c>
      <c r="B286" s="70" t="str">
        <f t="shared" si="131"/>
        <v>FY32-33</v>
      </c>
      <c r="C286" s="39">
        <f>'Cost Model'!$O$67</f>
        <v>0</v>
      </c>
      <c r="D286" s="2"/>
      <c r="E286" s="2"/>
      <c r="F286" s="2"/>
      <c r="G286" s="2"/>
      <c r="H286" s="38"/>
      <c r="I286" s="38"/>
      <c r="J286" s="38"/>
      <c r="K286" s="38"/>
      <c r="L286" s="38"/>
      <c r="M286" s="38">
        <f t="shared" si="132"/>
        <v>0</v>
      </c>
    </row>
    <row r="287" spans="1:13" x14ac:dyDescent="0.45">
      <c r="A287" s="71"/>
      <c r="B287" s="71" t="str">
        <f t="shared" si="131"/>
        <v>Total</v>
      </c>
      <c r="C287" s="72"/>
      <c r="D287" s="73">
        <f>SUM(D277:D286)</f>
        <v>0</v>
      </c>
      <c r="E287" s="73">
        <f t="shared" ref="E287:M287" si="134">SUM(E277:E286)</f>
        <v>0</v>
      </c>
      <c r="F287" s="73">
        <f t="shared" si="134"/>
        <v>0</v>
      </c>
      <c r="G287" s="73">
        <f t="shared" si="134"/>
        <v>0</v>
      </c>
      <c r="H287" s="73">
        <f t="shared" si="134"/>
        <v>0</v>
      </c>
      <c r="I287" s="73">
        <f t="shared" si="134"/>
        <v>0</v>
      </c>
      <c r="J287" s="73">
        <f t="shared" si="134"/>
        <v>0</v>
      </c>
      <c r="K287" s="73">
        <f t="shared" si="134"/>
        <v>0</v>
      </c>
      <c r="L287" s="73">
        <f t="shared" si="134"/>
        <v>0</v>
      </c>
      <c r="M287" s="73">
        <f t="shared" si="134"/>
        <v>0</v>
      </c>
    </row>
    <row r="289" spans="1:13" x14ac:dyDescent="0.45">
      <c r="A289" s="10" t="s">
        <v>267</v>
      </c>
      <c r="B289" s="71" t="s">
        <v>268</v>
      </c>
      <c r="C289" s="10" t="str">
        <f>$C$2</f>
        <v>Quantity</v>
      </c>
      <c r="D289" s="10">
        <f>$D$2</f>
        <v>2024</v>
      </c>
      <c r="E289" s="10">
        <f>$E$2</f>
        <v>2025</v>
      </c>
      <c r="F289" s="10">
        <f>$F$2</f>
        <v>2026</v>
      </c>
      <c r="G289" s="10">
        <f>$G$2</f>
        <v>2027</v>
      </c>
      <c r="H289" s="10">
        <f>$H$2</f>
        <v>2028</v>
      </c>
      <c r="I289" s="10">
        <f t="shared" ref="I289:M289" si="135">$H$2</f>
        <v>2028</v>
      </c>
      <c r="J289" s="10">
        <f t="shared" si="135"/>
        <v>2028</v>
      </c>
      <c r="K289" s="10">
        <f t="shared" si="135"/>
        <v>2028</v>
      </c>
      <c r="L289" s="10">
        <f t="shared" si="135"/>
        <v>2028</v>
      </c>
      <c r="M289" s="10">
        <f t="shared" si="135"/>
        <v>2028</v>
      </c>
    </row>
    <row r="290" spans="1:13" x14ac:dyDescent="0.45">
      <c r="A290" s="38">
        <f>'Cost Model'!$D$68</f>
        <v>0</v>
      </c>
      <c r="B290" s="70" t="str">
        <f t="shared" ref="B290:B300" si="136">B4</f>
        <v>FY23-24</v>
      </c>
      <c r="C290" s="39">
        <f>'Cost Model'!$F$68</f>
        <v>20</v>
      </c>
      <c r="D290" s="38">
        <f t="shared" ref="D290:M299" si="137">SUM($C290)*SUM($A290)</f>
        <v>0</v>
      </c>
      <c r="E290" s="38">
        <f t="shared" si="137"/>
        <v>0</v>
      </c>
      <c r="F290" s="38">
        <f t="shared" si="137"/>
        <v>0</v>
      </c>
      <c r="G290" s="38">
        <f>SUM($C290)*SUM($A290)</f>
        <v>0</v>
      </c>
      <c r="H290" s="38">
        <f>SUM($C290)*SUM($A290)</f>
        <v>0</v>
      </c>
      <c r="I290" s="38"/>
      <c r="J290" s="38"/>
      <c r="K290" s="38"/>
      <c r="L290" s="38"/>
      <c r="M290" s="38"/>
    </row>
    <row r="291" spans="1:13" x14ac:dyDescent="0.45">
      <c r="A291" s="38">
        <f>'Cost Model'!$D$68</f>
        <v>0</v>
      </c>
      <c r="B291" s="70" t="str">
        <f t="shared" si="136"/>
        <v>FY24-25</v>
      </c>
      <c r="C291" s="39">
        <f>'Cost Model'!$G$68</f>
        <v>0</v>
      </c>
      <c r="D291" s="2"/>
      <c r="E291" s="38">
        <f t="shared" si="137"/>
        <v>0</v>
      </c>
      <c r="F291" s="38">
        <f t="shared" si="137"/>
        <v>0</v>
      </c>
      <c r="G291" s="38">
        <f t="shared" si="137"/>
        <v>0</v>
      </c>
      <c r="H291" s="38">
        <f>SUM($C291)*SUM($A291)</f>
        <v>0</v>
      </c>
      <c r="I291" s="38">
        <f t="shared" ref="I291:M295" si="138">SUM($C291)*SUM($A291)</f>
        <v>0</v>
      </c>
      <c r="J291" s="38"/>
      <c r="K291" s="38"/>
      <c r="L291" s="38"/>
      <c r="M291" s="38"/>
    </row>
    <row r="292" spans="1:13" x14ac:dyDescent="0.45">
      <c r="A292" s="38">
        <f>'Cost Model'!$D$68</f>
        <v>0</v>
      </c>
      <c r="B292" s="70" t="str">
        <f t="shared" si="136"/>
        <v>FY25-26</v>
      </c>
      <c r="C292" s="39">
        <f>'Cost Model'!$H$68</f>
        <v>0</v>
      </c>
      <c r="D292" s="2"/>
      <c r="E292" s="2"/>
      <c r="F292" s="38">
        <f t="shared" si="137"/>
        <v>0</v>
      </c>
      <c r="G292" s="38">
        <f t="shared" si="137"/>
        <v>0</v>
      </c>
      <c r="H292" s="38">
        <f t="shared" si="137"/>
        <v>0</v>
      </c>
      <c r="I292" s="38">
        <f t="shared" si="138"/>
        <v>0</v>
      </c>
      <c r="J292" s="38">
        <f t="shared" si="138"/>
        <v>0</v>
      </c>
      <c r="K292" s="38"/>
      <c r="L292" s="38"/>
      <c r="M292" s="38"/>
    </row>
    <row r="293" spans="1:13" x14ac:dyDescent="0.45">
      <c r="A293" s="38">
        <f>'Cost Model'!$D$68</f>
        <v>0</v>
      </c>
      <c r="B293" s="70" t="str">
        <f t="shared" si="136"/>
        <v>FY26-27</v>
      </c>
      <c r="C293" s="39">
        <f>'Cost Model'!$I$68</f>
        <v>0</v>
      </c>
      <c r="D293" s="2"/>
      <c r="E293" s="2"/>
      <c r="F293" s="2"/>
      <c r="G293" s="38">
        <f t="shared" si="137"/>
        <v>0</v>
      </c>
      <c r="H293" s="38">
        <f t="shared" si="137"/>
        <v>0</v>
      </c>
      <c r="I293" s="38">
        <f t="shared" si="137"/>
        <v>0</v>
      </c>
      <c r="J293" s="38">
        <f t="shared" si="138"/>
        <v>0</v>
      </c>
      <c r="K293" s="38">
        <f t="shared" si="138"/>
        <v>0</v>
      </c>
      <c r="L293" s="38"/>
      <c r="M293" s="38"/>
    </row>
    <row r="294" spans="1:13" x14ac:dyDescent="0.45">
      <c r="A294" s="38">
        <f>'Cost Model'!$D$68</f>
        <v>0</v>
      </c>
      <c r="B294" s="70" t="str">
        <f t="shared" si="136"/>
        <v>FY27-28</v>
      </c>
      <c r="C294" s="39">
        <f>'Cost Model'!$J$68</f>
        <v>0</v>
      </c>
      <c r="D294" s="2"/>
      <c r="E294" s="2"/>
      <c r="F294" s="2"/>
      <c r="G294" s="2"/>
      <c r="H294" s="38">
        <f t="shared" si="137"/>
        <v>0</v>
      </c>
      <c r="I294" s="38">
        <f t="shared" si="137"/>
        <v>0</v>
      </c>
      <c r="J294" s="38">
        <f t="shared" si="137"/>
        <v>0</v>
      </c>
      <c r="K294" s="38">
        <f t="shared" si="138"/>
        <v>0</v>
      </c>
      <c r="L294" s="38">
        <f t="shared" si="138"/>
        <v>0</v>
      </c>
      <c r="M294" s="38"/>
    </row>
    <row r="295" spans="1:13" x14ac:dyDescent="0.45">
      <c r="A295" s="38">
        <f>'Cost Model'!$D$68</f>
        <v>0</v>
      </c>
      <c r="B295" s="70" t="str">
        <f t="shared" si="136"/>
        <v>FY28-29</v>
      </c>
      <c r="C295" s="39">
        <f>'Cost Model'!$K$68</f>
        <v>20</v>
      </c>
      <c r="D295" s="2"/>
      <c r="E295" s="2"/>
      <c r="F295" s="2"/>
      <c r="G295" s="2"/>
      <c r="H295" s="38"/>
      <c r="I295" s="38">
        <f t="shared" si="137"/>
        <v>0</v>
      </c>
      <c r="J295" s="38">
        <f t="shared" si="137"/>
        <v>0</v>
      </c>
      <c r="K295" s="38">
        <f t="shared" si="137"/>
        <v>0</v>
      </c>
      <c r="L295" s="38">
        <f t="shared" si="138"/>
        <v>0</v>
      </c>
      <c r="M295" s="38">
        <f t="shared" si="138"/>
        <v>0</v>
      </c>
    </row>
    <row r="296" spans="1:13" x14ac:dyDescent="0.45">
      <c r="A296" s="38">
        <f>'Cost Model'!$D$68</f>
        <v>0</v>
      </c>
      <c r="B296" s="70" t="str">
        <f t="shared" si="136"/>
        <v>FY29-30</v>
      </c>
      <c r="C296" s="39">
        <f>'Cost Model'!$L$68</f>
        <v>0</v>
      </c>
      <c r="D296" s="2"/>
      <c r="E296" s="2"/>
      <c r="F296" s="2"/>
      <c r="G296" s="2"/>
      <c r="H296" s="38"/>
      <c r="I296" s="38"/>
      <c r="J296" s="38">
        <f t="shared" si="137"/>
        <v>0</v>
      </c>
      <c r="K296" s="38">
        <f t="shared" si="137"/>
        <v>0</v>
      </c>
      <c r="L296" s="38">
        <f t="shared" si="137"/>
        <v>0</v>
      </c>
      <c r="M296" s="38">
        <f>SUM($C296)*SUM($A296)</f>
        <v>0</v>
      </c>
    </row>
    <row r="297" spans="1:13" x14ac:dyDescent="0.45">
      <c r="A297" s="38">
        <f>'Cost Model'!$D$68</f>
        <v>0</v>
      </c>
      <c r="B297" s="70" t="str">
        <f t="shared" si="136"/>
        <v>FY30-31</v>
      </c>
      <c r="C297" s="39">
        <f>'Cost Model'!$M$68</f>
        <v>0</v>
      </c>
      <c r="D297" s="2"/>
      <c r="E297" s="2"/>
      <c r="F297" s="2"/>
      <c r="G297" s="2"/>
      <c r="H297" s="38"/>
      <c r="I297" s="38"/>
      <c r="J297" s="38"/>
      <c r="K297" s="38">
        <f t="shared" si="137"/>
        <v>0</v>
      </c>
      <c r="L297" s="38">
        <f t="shared" si="137"/>
        <v>0</v>
      </c>
      <c r="M297" s="38">
        <f t="shared" si="137"/>
        <v>0</v>
      </c>
    </row>
    <row r="298" spans="1:13" x14ac:dyDescent="0.45">
      <c r="A298" s="38">
        <f>'Cost Model'!$D$68</f>
        <v>0</v>
      </c>
      <c r="B298" s="70" t="str">
        <f t="shared" si="136"/>
        <v>FY31-32</v>
      </c>
      <c r="C298" s="39">
        <f>'Cost Model'!$N$68</f>
        <v>0</v>
      </c>
      <c r="D298" s="2"/>
      <c r="E298" s="2"/>
      <c r="F298" s="2"/>
      <c r="G298" s="2"/>
      <c r="H298" s="38"/>
      <c r="I298" s="38"/>
      <c r="J298" s="38"/>
      <c r="K298" s="38"/>
      <c r="L298" s="38">
        <f t="shared" si="137"/>
        <v>0</v>
      </c>
      <c r="M298" s="38">
        <f t="shared" si="137"/>
        <v>0</v>
      </c>
    </row>
    <row r="299" spans="1:13" x14ac:dyDescent="0.45">
      <c r="A299" s="38">
        <f>'Cost Model'!$D$68</f>
        <v>0</v>
      </c>
      <c r="B299" s="70" t="str">
        <f t="shared" si="136"/>
        <v>FY32-33</v>
      </c>
      <c r="C299" s="39">
        <f>'Cost Model'!$O$68</f>
        <v>0</v>
      </c>
      <c r="D299" s="2"/>
      <c r="E299" s="2"/>
      <c r="F299" s="2"/>
      <c r="G299" s="2"/>
      <c r="H299" s="38"/>
      <c r="I299" s="38"/>
      <c r="J299" s="38"/>
      <c r="K299" s="38"/>
      <c r="L299" s="38"/>
      <c r="M299" s="38">
        <f t="shared" si="137"/>
        <v>0</v>
      </c>
    </row>
    <row r="300" spans="1:13" x14ac:dyDescent="0.45">
      <c r="A300" s="71"/>
      <c r="B300" s="71" t="str">
        <f t="shared" si="136"/>
        <v>Total</v>
      </c>
      <c r="C300" s="72"/>
      <c r="D300" s="73">
        <f>SUM(D290:D299)</f>
        <v>0</v>
      </c>
      <c r="E300" s="73">
        <f t="shared" ref="E300:M300" si="139">SUM(E290:E299)</f>
        <v>0</v>
      </c>
      <c r="F300" s="73">
        <f t="shared" si="139"/>
        <v>0</v>
      </c>
      <c r="G300" s="73">
        <f t="shared" si="139"/>
        <v>0</v>
      </c>
      <c r="H300" s="73">
        <f t="shared" si="139"/>
        <v>0</v>
      </c>
      <c r="I300" s="73">
        <f t="shared" si="139"/>
        <v>0</v>
      </c>
      <c r="J300" s="73">
        <f t="shared" si="139"/>
        <v>0</v>
      </c>
      <c r="K300" s="73">
        <f t="shared" si="139"/>
        <v>0</v>
      </c>
      <c r="L300" s="73">
        <f t="shared" si="139"/>
        <v>0</v>
      </c>
      <c r="M300" s="73">
        <f t="shared" si="139"/>
        <v>0</v>
      </c>
    </row>
    <row r="302" spans="1:13" x14ac:dyDescent="0.45">
      <c r="A302" s="10" t="s">
        <v>267</v>
      </c>
      <c r="B302" s="71" t="s">
        <v>102</v>
      </c>
      <c r="C302" s="10" t="str">
        <f>$C$2</f>
        <v>Quantity</v>
      </c>
      <c r="D302" s="10">
        <f>$D$2</f>
        <v>2024</v>
      </c>
      <c r="E302" s="10">
        <f>$E$2</f>
        <v>2025</v>
      </c>
      <c r="F302" s="10">
        <f>$F$2</f>
        <v>2026</v>
      </c>
      <c r="G302" s="10">
        <f>$G$2</f>
        <v>2027</v>
      </c>
      <c r="H302" s="10">
        <f>$H$2</f>
        <v>2028</v>
      </c>
      <c r="I302" s="10">
        <f t="shared" ref="I302:M302" si="140">$H$2</f>
        <v>2028</v>
      </c>
      <c r="J302" s="10">
        <f t="shared" si="140"/>
        <v>2028</v>
      </c>
      <c r="K302" s="10">
        <f t="shared" si="140"/>
        <v>2028</v>
      </c>
      <c r="L302" s="10">
        <f t="shared" si="140"/>
        <v>2028</v>
      </c>
      <c r="M302" s="10">
        <f t="shared" si="140"/>
        <v>2028</v>
      </c>
    </row>
    <row r="303" spans="1:13" x14ac:dyDescent="0.45">
      <c r="A303" s="38">
        <f>'Cost Model'!$D$69</f>
        <v>0</v>
      </c>
      <c r="B303" s="70" t="str">
        <f t="shared" ref="B303:B313" si="141">B4</f>
        <v>FY23-24</v>
      </c>
      <c r="C303" s="39">
        <f>'Cost Model'!$F$69</f>
        <v>0</v>
      </c>
      <c r="D303" s="38">
        <f>SUM($C303)*$A303</f>
        <v>0</v>
      </c>
      <c r="E303" s="38">
        <f t="shared" ref="E303:M310" si="142">SUM($C303)*$A303</f>
        <v>0</v>
      </c>
      <c r="F303" s="38">
        <f t="shared" si="142"/>
        <v>0</v>
      </c>
      <c r="G303" s="38">
        <f t="shared" si="142"/>
        <v>0</v>
      </c>
      <c r="H303" s="38">
        <f t="shared" si="142"/>
        <v>0</v>
      </c>
      <c r="I303" s="38"/>
      <c r="J303" s="38"/>
      <c r="K303" s="38"/>
      <c r="L303" s="38"/>
      <c r="M303" s="38"/>
    </row>
    <row r="304" spans="1:13" x14ac:dyDescent="0.45">
      <c r="A304" s="38">
        <f>'Cost Model'!$D$69</f>
        <v>0</v>
      </c>
      <c r="B304" s="70" t="str">
        <f t="shared" si="141"/>
        <v>FY24-25</v>
      </c>
      <c r="C304" s="39">
        <f>'Cost Model'!$G$69</f>
        <v>0</v>
      </c>
      <c r="D304" s="2"/>
      <c r="E304" s="38">
        <f t="shared" si="142"/>
        <v>0</v>
      </c>
      <c r="F304" s="38">
        <f t="shared" si="142"/>
        <v>0</v>
      </c>
      <c r="G304" s="38">
        <f t="shared" si="142"/>
        <v>0</v>
      </c>
      <c r="H304" s="38">
        <f t="shared" si="142"/>
        <v>0</v>
      </c>
      <c r="I304" s="38">
        <f t="shared" si="142"/>
        <v>0</v>
      </c>
      <c r="J304" s="38"/>
      <c r="K304" s="38"/>
      <c r="L304" s="38"/>
      <c r="M304" s="38"/>
    </row>
    <row r="305" spans="1:13" x14ac:dyDescent="0.45">
      <c r="A305" s="38">
        <f>'Cost Model'!$D$69</f>
        <v>0</v>
      </c>
      <c r="B305" s="70" t="str">
        <f t="shared" si="141"/>
        <v>FY25-26</v>
      </c>
      <c r="C305" s="39">
        <f>'Cost Model'!$H$69</f>
        <v>0</v>
      </c>
      <c r="D305" s="2"/>
      <c r="E305" s="2"/>
      <c r="F305" s="38">
        <f t="shared" si="142"/>
        <v>0</v>
      </c>
      <c r="G305" s="38">
        <f t="shared" si="142"/>
        <v>0</v>
      </c>
      <c r="H305" s="38">
        <f t="shared" si="142"/>
        <v>0</v>
      </c>
      <c r="I305" s="38">
        <f t="shared" si="142"/>
        <v>0</v>
      </c>
      <c r="J305" s="38">
        <f t="shared" si="142"/>
        <v>0</v>
      </c>
      <c r="K305" s="38"/>
      <c r="L305" s="38"/>
      <c r="M305" s="38"/>
    </row>
    <row r="306" spans="1:13" x14ac:dyDescent="0.45">
      <c r="A306" s="38">
        <f>'Cost Model'!$D$69</f>
        <v>0</v>
      </c>
      <c r="B306" s="70" t="str">
        <f t="shared" si="141"/>
        <v>FY26-27</v>
      </c>
      <c r="C306" s="39">
        <f>'Cost Model'!$I$69</f>
        <v>0</v>
      </c>
      <c r="D306" s="2"/>
      <c r="E306" s="2"/>
      <c r="F306" s="2"/>
      <c r="G306" s="38">
        <f t="shared" si="142"/>
        <v>0</v>
      </c>
      <c r="H306" s="38">
        <f t="shared" si="142"/>
        <v>0</v>
      </c>
      <c r="I306" s="38">
        <f t="shared" si="142"/>
        <v>0</v>
      </c>
      <c r="J306" s="38">
        <f t="shared" si="142"/>
        <v>0</v>
      </c>
      <c r="K306" s="38">
        <f t="shared" si="142"/>
        <v>0</v>
      </c>
      <c r="L306" s="38"/>
      <c r="M306" s="38"/>
    </row>
    <row r="307" spans="1:13" x14ac:dyDescent="0.45">
      <c r="A307" s="38">
        <f>'Cost Model'!$D$69</f>
        <v>0</v>
      </c>
      <c r="B307" s="70" t="str">
        <f t="shared" si="141"/>
        <v>FY27-28</v>
      </c>
      <c r="C307" s="39">
        <f>'Cost Model'!$J$69</f>
        <v>0</v>
      </c>
      <c r="D307" s="2"/>
      <c r="E307" s="2"/>
      <c r="F307" s="2"/>
      <c r="G307" s="2"/>
      <c r="H307" s="38">
        <f>SUM($C307)*$A307</f>
        <v>0</v>
      </c>
      <c r="I307" s="38">
        <f t="shared" si="142"/>
        <v>0</v>
      </c>
      <c r="J307" s="38">
        <f t="shared" si="142"/>
        <v>0</v>
      </c>
      <c r="K307" s="38">
        <f t="shared" si="142"/>
        <v>0</v>
      </c>
      <c r="L307" s="38">
        <f t="shared" si="142"/>
        <v>0</v>
      </c>
      <c r="M307" s="38"/>
    </row>
    <row r="308" spans="1:13" x14ac:dyDescent="0.45">
      <c r="A308" s="38">
        <f>'Cost Model'!$D$69</f>
        <v>0</v>
      </c>
      <c r="B308" s="70" t="str">
        <f t="shared" si="141"/>
        <v>FY28-29</v>
      </c>
      <c r="C308" s="39">
        <f>'Cost Model'!$K$69</f>
        <v>0</v>
      </c>
      <c r="D308" s="2"/>
      <c r="E308" s="2"/>
      <c r="F308" s="2"/>
      <c r="G308" s="2"/>
      <c r="H308" s="38"/>
      <c r="I308" s="38">
        <f>SUM($C308)*$A308</f>
        <v>0</v>
      </c>
      <c r="J308" s="38">
        <f t="shared" si="142"/>
        <v>0</v>
      </c>
      <c r="K308" s="38">
        <f t="shared" si="142"/>
        <v>0</v>
      </c>
      <c r="L308" s="38">
        <f t="shared" si="142"/>
        <v>0</v>
      </c>
      <c r="M308" s="38">
        <f t="shared" si="142"/>
        <v>0</v>
      </c>
    </row>
    <row r="309" spans="1:13" x14ac:dyDescent="0.45">
      <c r="A309" s="38">
        <f>'Cost Model'!$D$69</f>
        <v>0</v>
      </c>
      <c r="B309" s="70" t="str">
        <f t="shared" si="141"/>
        <v>FY29-30</v>
      </c>
      <c r="C309" s="39">
        <f>'Cost Model'!$L$69</f>
        <v>0</v>
      </c>
      <c r="D309" s="2"/>
      <c r="E309" s="2"/>
      <c r="F309" s="2"/>
      <c r="G309" s="2"/>
      <c r="H309" s="38"/>
      <c r="I309" s="38"/>
      <c r="J309" s="38">
        <f>SUM($C309)*$A309</f>
        <v>0</v>
      </c>
      <c r="K309" s="38">
        <f t="shared" si="142"/>
        <v>0</v>
      </c>
      <c r="L309" s="38">
        <f t="shared" si="142"/>
        <v>0</v>
      </c>
      <c r="M309" s="38">
        <f t="shared" si="142"/>
        <v>0</v>
      </c>
    </row>
    <row r="310" spans="1:13" x14ac:dyDescent="0.45">
      <c r="A310" s="38">
        <f>'Cost Model'!$D$69</f>
        <v>0</v>
      </c>
      <c r="B310" s="70" t="str">
        <f t="shared" si="141"/>
        <v>FY30-31</v>
      </c>
      <c r="C310" s="39">
        <f>'Cost Model'!$M$69</f>
        <v>0</v>
      </c>
      <c r="D310" s="2"/>
      <c r="E310" s="2"/>
      <c r="F310" s="2"/>
      <c r="G310" s="2"/>
      <c r="H310" s="38"/>
      <c r="I310" s="38"/>
      <c r="J310" s="38"/>
      <c r="K310" s="38">
        <f>SUM($C310)*$A310</f>
        <v>0</v>
      </c>
      <c r="L310" s="38">
        <f t="shared" si="142"/>
        <v>0</v>
      </c>
      <c r="M310" s="38">
        <f t="shared" si="142"/>
        <v>0</v>
      </c>
    </row>
    <row r="311" spans="1:13" x14ac:dyDescent="0.45">
      <c r="A311" s="38">
        <f>'Cost Model'!$D$69</f>
        <v>0</v>
      </c>
      <c r="B311" s="70" t="str">
        <f t="shared" si="141"/>
        <v>FY31-32</v>
      </c>
      <c r="C311" s="39">
        <f>'Cost Model'!$N$69</f>
        <v>0</v>
      </c>
      <c r="D311" s="2"/>
      <c r="E311" s="2"/>
      <c r="F311" s="2"/>
      <c r="G311" s="2"/>
      <c r="H311" s="38"/>
      <c r="I311" s="38"/>
      <c r="J311" s="38"/>
      <c r="K311" s="38"/>
      <c r="L311" s="38">
        <f>SUM($C311)*$A311</f>
        <v>0</v>
      </c>
      <c r="M311" s="38">
        <f>SUM($C311)*$A311</f>
        <v>0</v>
      </c>
    </row>
    <row r="312" spans="1:13" x14ac:dyDescent="0.45">
      <c r="A312" s="38">
        <f>'Cost Model'!$D$69</f>
        <v>0</v>
      </c>
      <c r="B312" s="70" t="str">
        <f t="shared" si="141"/>
        <v>FY32-33</v>
      </c>
      <c r="C312" s="39">
        <f>'Cost Model'!$O$69</f>
        <v>0</v>
      </c>
      <c r="D312" s="2"/>
      <c r="E312" s="2"/>
      <c r="F312" s="2"/>
      <c r="G312" s="2"/>
      <c r="H312" s="38"/>
      <c r="I312" s="38"/>
      <c r="J312" s="38"/>
      <c r="K312" s="38"/>
      <c r="L312" s="38"/>
      <c r="M312" s="38">
        <f>SUM($C312)*$A312</f>
        <v>0</v>
      </c>
    </row>
    <row r="313" spans="1:13" x14ac:dyDescent="0.45">
      <c r="A313" s="71"/>
      <c r="B313" s="71" t="str">
        <f t="shared" si="141"/>
        <v>Total</v>
      </c>
      <c r="C313" s="72"/>
      <c r="D313" s="73">
        <f>SUM(D303:D312)</f>
        <v>0</v>
      </c>
      <c r="E313" s="73">
        <f t="shared" ref="E313:M313" si="143">SUM(E303:E312)</f>
        <v>0</v>
      </c>
      <c r="F313" s="73">
        <f t="shared" si="143"/>
        <v>0</v>
      </c>
      <c r="G313" s="73">
        <f t="shared" si="143"/>
        <v>0</v>
      </c>
      <c r="H313" s="73">
        <f t="shared" si="143"/>
        <v>0</v>
      </c>
      <c r="I313" s="73">
        <f t="shared" si="143"/>
        <v>0</v>
      </c>
      <c r="J313" s="73">
        <f t="shared" si="143"/>
        <v>0</v>
      </c>
      <c r="K313" s="73">
        <f t="shared" si="143"/>
        <v>0</v>
      </c>
      <c r="L313" s="73">
        <f t="shared" si="143"/>
        <v>0</v>
      </c>
      <c r="M313" s="73">
        <f t="shared" si="143"/>
        <v>0</v>
      </c>
    </row>
  </sheetData>
  <printOptions horizontalCentered="1" gridLines="1"/>
  <pageMargins left="0.7" right="0.7" top="1" bottom="0.75" header="0.3" footer="0.3"/>
  <pageSetup scale="75" orientation="landscape" r:id="rId1"/>
  <headerFooter>
    <oddHeader>&amp;L&amp;"Arial,Regular"Financial Models for ###:  &amp;A&amp;C&amp;"Arial,Regular"The University of Arkansas
Vendor Selection
Next Generation Network&amp;R&amp;"Arial,Regular"&amp;D</oddHeader>
    <oddFooter>&amp;L&amp;"Arial,Regular"Prepared by WTC Consulting, Inc. for Arkansas&amp;C&amp;"Arial,Regular"Page &amp;P of &amp;N&amp;R&amp;"Arial,Regular"H:\UARKdata\248-0304-VdrSelect\Financials\
&amp;F</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E72DD-0D6E-4C10-A0A3-51E84289FE39}">
  <sheetPr>
    <tabColor rgb="FFFFFF00"/>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Specifications_Quantities!A32</f>
        <v>Item</v>
      </c>
      <c r="B4" s="1" t="str">
        <f>Specifications_Quantities!B32</f>
        <v>Port Qty</v>
      </c>
      <c r="C4" s="1" t="str">
        <f>Specifications_Quantities!C32</f>
        <v>Port Speed</v>
      </c>
      <c r="D4" s="1" t="str">
        <f>Specifications_Quantities!D32</f>
        <v>Media Type</v>
      </c>
      <c r="E4" s="1" t="str">
        <f>Specifications_Quantities!E32</f>
        <v>Redundant Power Supply</v>
      </c>
      <c r="F4" s="1" t="str">
        <f>Specifications_Quantities!F32</f>
        <v>Redundant Fan Trays</v>
      </c>
      <c r="G4" s="1" t="str">
        <f>Specifications_Quantities!G32</f>
        <v>Other</v>
      </c>
      <c r="H4" s="1" t="str">
        <f>Specifications_Quantities!H32</f>
        <v>NA</v>
      </c>
      <c r="I4" s="1" t="str">
        <f>Specifications_Quantities!I32</f>
        <v>NA</v>
      </c>
      <c r="J4" s="1" t="str">
        <f>Specifications_Quantities!J32</f>
        <v>Purpose</v>
      </c>
    </row>
    <row r="5" spans="1:11" ht="55.5" x14ac:dyDescent="0.45">
      <c r="A5" s="170" t="str">
        <f>Specifications_Quantities!A36</f>
        <v>Secure Remote Access</v>
      </c>
      <c r="B5" s="170">
        <f>Specifications_Quantities!B36</f>
        <v>4</v>
      </c>
      <c r="C5" s="170" t="str">
        <f>Specifications_Quantities!C36</f>
        <v>25Gb, 50Gb, 100Gb</v>
      </c>
      <c r="D5" s="171" t="str">
        <f>Specifications_Quantities!D36</f>
        <v>Fiber</v>
      </c>
      <c r="E5" s="170" t="str">
        <f>Specifications_Quantities!E36</f>
        <v>Yes</v>
      </c>
      <c r="F5" s="170" t="str">
        <f>Specifications_Quantities!F36</f>
        <v>Yes</v>
      </c>
      <c r="G5" s="170" t="str">
        <f>Specifications_Quantities!G36</f>
        <v>NA</v>
      </c>
      <c r="H5" s="170" t="str">
        <f>Specifications_Quantities!H36</f>
        <v>NA</v>
      </c>
      <c r="I5" s="170" t="str">
        <f>Specifications_Quantities!I36</f>
        <v>NA</v>
      </c>
      <c r="J5" s="170" t="str">
        <f>Specifications_Quantities!J36</f>
        <v>See requirements section to build pricing;
Quote VPN concentrator appliance or specify if integrated with core firewall</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C99791E7-A48B-43CB-9E24-0EC3BDEC4FD0}"/>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C6BBD-3763-49CB-8550-31A9AFFFCDF3}">
  <sheetPr>
    <tabColor rgb="FFFFFF00"/>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Specifications_Quantities!A32</f>
        <v>Item</v>
      </c>
      <c r="B4" s="1" t="str">
        <f>Specifications_Quantities!B32</f>
        <v>Port Qty</v>
      </c>
      <c r="C4" s="1" t="str">
        <f>Specifications_Quantities!C32</f>
        <v>Port Speed</v>
      </c>
      <c r="D4" s="1" t="str">
        <f>Specifications_Quantities!D32</f>
        <v>Media Type</v>
      </c>
      <c r="E4" s="1" t="str">
        <f>Specifications_Quantities!E32</f>
        <v>Redundant Power Supply</v>
      </c>
      <c r="F4" s="1" t="str">
        <f>Specifications_Quantities!F32</f>
        <v>Redundant Fan Trays</v>
      </c>
      <c r="G4" s="1" t="str">
        <f>Specifications_Quantities!G32</f>
        <v>Other</v>
      </c>
      <c r="H4" s="1" t="str">
        <f>Specifications_Quantities!H32</f>
        <v>NA</v>
      </c>
      <c r="I4" s="1" t="str">
        <f>Specifications_Quantities!I32</f>
        <v>NA</v>
      </c>
      <c r="J4" s="1" t="str">
        <f>Specifications_Quantities!J32</f>
        <v>Purpose</v>
      </c>
    </row>
    <row r="5" spans="1:11" ht="27.75" x14ac:dyDescent="0.45">
      <c r="A5" s="170" t="str">
        <f>Specifications_Quantities!A37</f>
        <v>Secure Access Service Edge (SASE)</v>
      </c>
      <c r="B5" s="170" t="str">
        <f>Specifications_Quantities!B37</f>
        <v>NA</v>
      </c>
      <c r="C5" s="170" t="str">
        <f>Specifications_Quantities!C37</f>
        <v>NA</v>
      </c>
      <c r="D5" s="171" t="str">
        <f>Specifications_Quantities!D37</f>
        <v>NA</v>
      </c>
      <c r="E5" s="170" t="str">
        <f>Specifications_Quantities!E37</f>
        <v>NA</v>
      </c>
      <c r="F5" s="170" t="str">
        <f>Specifications_Quantities!F37</f>
        <v>NA</v>
      </c>
      <c r="G5" s="170" t="str">
        <f>Specifications_Quantities!G37</f>
        <v>NA</v>
      </c>
      <c r="H5" s="170" t="str">
        <f>Specifications_Quantities!H37</f>
        <v>NA</v>
      </c>
      <c r="I5" s="170" t="str">
        <f>Specifications_Quantities!I37</f>
        <v>NA</v>
      </c>
      <c r="J5" s="170" t="str">
        <f>Specifications_Quantities!J37</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470</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471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x14ac:dyDescent="0.45">
      <c r="A33" s="189" t="s">
        <v>464</v>
      </c>
      <c r="B33" s="190" t="s">
        <v>472</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475</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450E090C-0A2A-420F-8DC3-D47505DA7BC1}"/>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F9527-9C4B-4433-BE29-7619568A050B}">
  <sheetPr>
    <tabColor rgb="FFFFFF00"/>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Specifications_Quantities!A32</f>
        <v>Item</v>
      </c>
      <c r="B4" s="1" t="str">
        <f>Specifications_Quantities!B32</f>
        <v>Port Qty</v>
      </c>
      <c r="C4" s="1" t="str">
        <f>Specifications_Quantities!C32</f>
        <v>Port Speed</v>
      </c>
      <c r="D4" s="1" t="str">
        <f>Specifications_Quantities!D32</f>
        <v>Media Type</v>
      </c>
      <c r="E4" s="1" t="str">
        <f>Specifications_Quantities!E32</f>
        <v>Redundant Power Supply</v>
      </c>
      <c r="F4" s="1" t="str">
        <f>Specifications_Quantities!F32</f>
        <v>Redundant Fan Trays</v>
      </c>
      <c r="G4" s="1" t="str">
        <f>Specifications_Quantities!G32</f>
        <v>Other</v>
      </c>
      <c r="H4" s="1" t="str">
        <f>Specifications_Quantities!H32</f>
        <v>NA</v>
      </c>
      <c r="I4" s="1" t="str">
        <f>Specifications_Quantities!I32</f>
        <v>NA</v>
      </c>
      <c r="J4" s="1" t="str">
        <f>Specifications_Quantities!J32</f>
        <v>Purpose</v>
      </c>
    </row>
    <row r="5" spans="1:11" ht="27.75" x14ac:dyDescent="0.45">
      <c r="A5" s="170" t="str">
        <f>Specifications_Quantities!A38</f>
        <v>Network Access Control (NAC)</v>
      </c>
      <c r="B5" s="170">
        <f>Specifications_Quantities!B38</f>
        <v>4</v>
      </c>
      <c r="C5" s="170" t="str">
        <f>Specifications_Quantities!C38</f>
        <v>1Gb</v>
      </c>
      <c r="D5" s="171" t="str">
        <f>Specifications_Quantities!D38</f>
        <v>Copper, Fiber</v>
      </c>
      <c r="E5" s="170" t="str">
        <f>Specifications_Quantities!E38</f>
        <v>Yes</v>
      </c>
      <c r="F5" s="170" t="str">
        <f>Specifications_Quantities!F38</f>
        <v>Yes</v>
      </c>
      <c r="G5" s="170" t="str">
        <f>Specifications_Quantities!G38</f>
        <v>NA</v>
      </c>
      <c r="H5" s="170" t="str">
        <f>Specifications_Quantities!H38</f>
        <v>NA</v>
      </c>
      <c r="I5" s="170" t="str">
        <f>Specifications_Quantities!I38</f>
        <v>NA</v>
      </c>
      <c r="J5" s="170" t="str">
        <f>Specifications_Quantities!J38</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A4183BC5-4699-4CC8-8B08-F495577F5678}"/>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CAA73-F504-4D70-AFE3-5FB740950B66}">
  <sheetPr>
    <tabColor rgb="FFFFFF00"/>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Specifications_Quantities!A32</f>
        <v>Item</v>
      </c>
      <c r="B4" s="1" t="str">
        <f>Specifications_Quantities!B32</f>
        <v>Port Qty</v>
      </c>
      <c r="C4" s="1" t="str">
        <f>Specifications_Quantities!C32</f>
        <v>Port Speed</v>
      </c>
      <c r="D4" s="1" t="str">
        <f>Specifications_Quantities!D32</f>
        <v>Media Type</v>
      </c>
      <c r="E4" s="1" t="str">
        <f>Specifications_Quantities!E32</f>
        <v>Redundant Power Supply</v>
      </c>
      <c r="F4" s="1" t="str">
        <f>Specifications_Quantities!F32</f>
        <v>Redundant Fan Trays</v>
      </c>
      <c r="G4" s="1" t="str">
        <f>Specifications_Quantities!G32</f>
        <v>Other</v>
      </c>
      <c r="H4" s="1" t="str">
        <f>Specifications_Quantities!H32</f>
        <v>NA</v>
      </c>
      <c r="I4" s="1" t="str">
        <f>Specifications_Quantities!I32</f>
        <v>NA</v>
      </c>
      <c r="J4" s="1" t="str">
        <f>Specifications_Quantities!J32</f>
        <v>Purpose</v>
      </c>
    </row>
    <row r="5" spans="1:11" ht="27.75" x14ac:dyDescent="0.45">
      <c r="A5" s="170" t="str">
        <f>Specifications_Quantities!A39</f>
        <v>IP Address Management System (IPAM)</v>
      </c>
      <c r="B5" s="170">
        <f>Specifications_Quantities!B39</f>
        <v>4</v>
      </c>
      <c r="C5" s="170" t="str">
        <f>Specifications_Quantities!C39</f>
        <v>1Gb</v>
      </c>
      <c r="D5" s="171" t="str">
        <f>Specifications_Quantities!D39</f>
        <v>Copper, Fiber</v>
      </c>
      <c r="E5" s="170" t="str">
        <f>Specifications_Quantities!E39</f>
        <v>Yes</v>
      </c>
      <c r="F5" s="170" t="str">
        <f>Specifications_Quantities!F39</f>
        <v>Yes</v>
      </c>
      <c r="G5" s="170" t="str">
        <f>Specifications_Quantities!G39</f>
        <v>NA</v>
      </c>
      <c r="H5" s="170" t="str">
        <f>Specifications_Quantities!H39</f>
        <v>NA</v>
      </c>
      <c r="I5" s="170" t="str">
        <f>Specifications_Quantities!I39</f>
        <v>NA</v>
      </c>
      <c r="J5" s="170" t="str">
        <f>Specifications_Quantities!J39</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353</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467</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468</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473</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249FBE05-B3A0-4B8E-8027-8A3B67957186}"/>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ABCD0-3FBE-48AE-8E4B-1073BB63E0D5}">
  <sheetPr>
    <tabColor rgb="FFFFFF00"/>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Specifications_Quantities!A32</f>
        <v>Item</v>
      </c>
      <c r="B4" s="1" t="str">
        <f>Specifications_Quantities!B32</f>
        <v>Port Qty</v>
      </c>
      <c r="C4" s="1" t="str">
        <f>Specifications_Quantities!C32</f>
        <v>Port Speed</v>
      </c>
      <c r="D4" s="1" t="str">
        <f>Specifications_Quantities!D32</f>
        <v>Media Type</v>
      </c>
      <c r="E4" s="1" t="str">
        <f>Specifications_Quantities!E32</f>
        <v>Redundant Power Supply</v>
      </c>
      <c r="F4" s="1" t="str">
        <f>Specifications_Quantities!F32</f>
        <v>Redundant Fan Trays</v>
      </c>
      <c r="G4" s="1" t="str">
        <f>Specifications_Quantities!G32</f>
        <v>Other</v>
      </c>
      <c r="H4" s="1" t="str">
        <f>Specifications_Quantities!H32</f>
        <v>NA</v>
      </c>
      <c r="I4" s="1" t="str">
        <f>Specifications_Quantities!I32</f>
        <v>NA</v>
      </c>
      <c r="J4" s="1" t="str">
        <f>Specifications_Quantities!J32</f>
        <v>Purpose</v>
      </c>
    </row>
    <row r="5" spans="1:11" ht="55.5" x14ac:dyDescent="0.45">
      <c r="A5" s="170" t="str">
        <f>Specifications_Quantities!A40</f>
        <v>Network Management</v>
      </c>
      <c r="B5" s="170" t="str">
        <f>Specifications_Quantities!B40</f>
        <v>NA</v>
      </c>
      <c r="C5" s="170" t="str">
        <f>Specifications_Quantities!C40</f>
        <v>NA</v>
      </c>
      <c r="D5" s="171" t="str">
        <f>Specifications_Quantities!D40</f>
        <v>NA</v>
      </c>
      <c r="E5" s="170" t="str">
        <f>Specifications_Quantities!E40</f>
        <v>NA</v>
      </c>
      <c r="F5" s="170" t="str">
        <f>Specifications_Quantities!F40</f>
        <v>NA</v>
      </c>
      <c r="G5" s="170" t="str">
        <f>Specifications_Quantities!G40</f>
        <v>NA</v>
      </c>
      <c r="H5" s="170" t="str">
        <f>Specifications_Quantities!H40</f>
        <v>NA</v>
      </c>
      <c r="I5" s="170" t="str">
        <f>Specifications_Quantities!I40</f>
        <v>NA</v>
      </c>
      <c r="J5" s="170" t="str">
        <f>Specifications_Quantities!J40</f>
        <v>See requirements section to build pricing;
Specify form factor (cloud, premise servers, VMs, etc.)</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470</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471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x14ac:dyDescent="0.45">
      <c r="A33" s="189" t="s">
        <v>464</v>
      </c>
      <c r="B33" s="190" t="s">
        <v>472</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475</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F9105BD1-94AF-4040-9607-6A39BBD7785C}"/>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83016-001A-45F1-A95D-2E3AB1A60BF9}">
  <sheetPr>
    <tabColor rgb="FFFFFF00"/>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Specifications_Quantities!A32</f>
        <v>Item</v>
      </c>
      <c r="B4" s="1" t="str">
        <f>Specifications_Quantities!B32</f>
        <v>Port Qty</v>
      </c>
      <c r="C4" s="1" t="str">
        <f>Specifications_Quantities!C32</f>
        <v>Port Speed</v>
      </c>
      <c r="D4" s="1" t="str">
        <f>Specifications_Quantities!D32</f>
        <v>Media Type</v>
      </c>
      <c r="E4" s="1" t="str">
        <f>Specifications_Quantities!E32</f>
        <v>Redundant Power Supply</v>
      </c>
      <c r="F4" s="1" t="str">
        <f>Specifications_Quantities!F32</f>
        <v>Redundant Fan Trays</v>
      </c>
      <c r="G4" s="1" t="str">
        <f>Specifications_Quantities!G32</f>
        <v>Other</v>
      </c>
      <c r="H4" s="1" t="str">
        <f>Specifications_Quantities!H32</f>
        <v>NA</v>
      </c>
      <c r="I4" s="1" t="str">
        <f>Specifications_Quantities!I32</f>
        <v>NA</v>
      </c>
      <c r="J4" s="1" t="str">
        <f>Specifications_Quantities!J32</f>
        <v>Purpose</v>
      </c>
    </row>
    <row r="5" spans="1:11" ht="55.5" x14ac:dyDescent="0.45">
      <c r="A5" s="170" t="str">
        <f>Specifications_Quantities!A41</f>
        <v>Security Information and Event Management (SIEM)</v>
      </c>
      <c r="B5" s="170" t="str">
        <f>Specifications_Quantities!B41</f>
        <v>NA</v>
      </c>
      <c r="C5" s="170" t="str">
        <f>Specifications_Quantities!C41</f>
        <v>NA</v>
      </c>
      <c r="D5" s="171" t="str">
        <f>Specifications_Quantities!D41</f>
        <v>NA</v>
      </c>
      <c r="E5" s="170" t="str">
        <f>Specifications_Quantities!E41</f>
        <v>NA</v>
      </c>
      <c r="F5" s="170" t="str">
        <f>Specifications_Quantities!F41</f>
        <v>NA</v>
      </c>
      <c r="G5" s="170" t="str">
        <f>Specifications_Quantities!G41</f>
        <v>NA</v>
      </c>
      <c r="H5" s="170" t="str">
        <f>Specifications_Quantities!H41</f>
        <v>NA</v>
      </c>
      <c r="I5" s="170" t="str">
        <f>Specifications_Quantities!I41</f>
        <v>NA</v>
      </c>
      <c r="J5" s="170" t="str">
        <f>Specifications_Quantities!J41</f>
        <v>See requirements section to build pricing;
Quote as professional services and, if applicable, alternative SIEM.</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385</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461</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466</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474</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C5572190-401E-4719-8D81-54FD2C6097B1}"/>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239F1-7CC4-4969-9168-C6E7D1CED8A9}">
  <sheetPr>
    <tabColor rgb="FFFFFF00"/>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Specifications_Quantities!A32</f>
        <v>Item</v>
      </c>
      <c r="B4" s="1" t="str">
        <f>Specifications_Quantities!B32</f>
        <v>Port Qty</v>
      </c>
      <c r="C4" s="1" t="str">
        <f>Specifications_Quantities!C32</f>
        <v>Port Speed</v>
      </c>
      <c r="D4" s="1" t="str">
        <f>Specifications_Quantities!D32</f>
        <v>Media Type</v>
      </c>
      <c r="E4" s="1" t="str">
        <f>Specifications_Quantities!E32</f>
        <v>Redundant Power Supply</v>
      </c>
      <c r="F4" s="1" t="str">
        <f>Specifications_Quantities!F32</f>
        <v>Redundant Fan Trays</v>
      </c>
      <c r="G4" s="1" t="str">
        <f>Specifications_Quantities!G32</f>
        <v>Other</v>
      </c>
      <c r="H4" s="1" t="str">
        <f>Specifications_Quantities!H32</f>
        <v>NA</v>
      </c>
      <c r="I4" s="1" t="str">
        <f>Specifications_Quantities!I32</f>
        <v>NA</v>
      </c>
      <c r="J4" s="1" t="str">
        <f>Specifications_Quantities!J32</f>
        <v>Purpose</v>
      </c>
    </row>
    <row r="5" spans="1:11" ht="41.65" x14ac:dyDescent="0.45">
      <c r="A5" s="170" t="str">
        <f>Specifications_Quantities!A42</f>
        <v>Network TAP &amp; IDS - Active/Passive Network TAP</v>
      </c>
      <c r="B5" s="170" t="str">
        <f>Specifications_Quantities!B42</f>
        <v>tbd</v>
      </c>
      <c r="C5" s="170" t="str">
        <f>Specifications_Quantities!C42</f>
        <v>Varies</v>
      </c>
      <c r="D5" s="171" t="str">
        <f>Specifications_Quantities!D42</f>
        <v>Copper, Fiber</v>
      </c>
      <c r="E5" s="170" t="str">
        <f>Specifications_Quantities!E42</f>
        <v>NA</v>
      </c>
      <c r="F5" s="170" t="str">
        <f>Specifications_Quantities!F42</f>
        <v>NA</v>
      </c>
      <c r="G5" s="170" t="str">
        <f>Specifications_Quantities!G42</f>
        <v>NA</v>
      </c>
      <c r="H5" s="170" t="str">
        <f>Specifications_Quantities!H42</f>
        <v>NA</v>
      </c>
      <c r="I5" s="170" t="str">
        <f>Specifications_Quantities!I42</f>
        <v>NA</v>
      </c>
      <c r="J5" s="170" t="str">
        <f>Specifications_Quantities!J42</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353</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467</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468</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469</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F1A65B51-C6C7-4085-8BA4-AE5DF53CBB4E}"/>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0FE86-CB94-4567-8F73-3973D938DABE}">
  <sheetPr>
    <tabColor rgb="FFFFFF00"/>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Specifications_Quantities!A32</f>
        <v>Item</v>
      </c>
      <c r="B4" s="1" t="str">
        <f>Specifications_Quantities!B32</f>
        <v>Port Qty</v>
      </c>
      <c r="C4" s="1" t="str">
        <f>Specifications_Quantities!C32</f>
        <v>Port Speed</v>
      </c>
      <c r="D4" s="1" t="str">
        <f>Specifications_Quantities!D32</f>
        <v>Media Type</v>
      </c>
      <c r="E4" s="1" t="str">
        <f>Specifications_Quantities!E32</f>
        <v>Redundant Power Supply</v>
      </c>
      <c r="F4" s="1" t="str">
        <f>Specifications_Quantities!F32</f>
        <v>Redundant Fan Trays</v>
      </c>
      <c r="G4" s="1" t="str">
        <f>Specifications_Quantities!G32</f>
        <v>Other</v>
      </c>
      <c r="H4" s="1" t="str">
        <f>Specifications_Quantities!H32</f>
        <v>NA</v>
      </c>
      <c r="I4" s="1" t="str">
        <f>Specifications_Quantities!I32</f>
        <v>NA</v>
      </c>
      <c r="J4" s="1" t="str">
        <f>Specifications_Quantities!J32</f>
        <v>Purpose</v>
      </c>
    </row>
    <row r="5" spans="1:11" ht="55.5" x14ac:dyDescent="0.45">
      <c r="A5" s="170" t="str">
        <f>Specifications_Quantities!A43</f>
        <v>Network TAP &amp; IDS - Active/Passive Network TAP Aggregation</v>
      </c>
      <c r="B5" s="170" t="str">
        <f>Specifications_Quantities!B43</f>
        <v>tbd</v>
      </c>
      <c r="C5" s="170" t="str">
        <f>Specifications_Quantities!C43</f>
        <v>Varies</v>
      </c>
      <c r="D5" s="171" t="str">
        <f>Specifications_Quantities!D43</f>
        <v>Copper, Fiber</v>
      </c>
      <c r="E5" s="170" t="str">
        <f>Specifications_Quantities!E43</f>
        <v>NA</v>
      </c>
      <c r="F5" s="170" t="str">
        <f>Specifications_Quantities!F43</f>
        <v>NA</v>
      </c>
      <c r="G5" s="170" t="str">
        <f>Specifications_Quantities!G43</f>
        <v>NA</v>
      </c>
      <c r="H5" s="170" t="str">
        <f>Specifications_Quantities!H43</f>
        <v>NA</v>
      </c>
      <c r="I5" s="170" t="str">
        <f>Specifications_Quantities!I43</f>
        <v>NA</v>
      </c>
      <c r="J5" s="170" t="str">
        <f>Specifications_Quantities!J43</f>
        <v>See requirements section to build pricing;
Quote aggregation device to TAPs if applicable.</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353</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467</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468</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469</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BC6CBEA8-047F-41F9-85D3-FA85BD00144F}"/>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96D8-5F46-4465-B88B-C0114860AF00}">
  <sheetPr>
    <tabColor rgb="FFFFFF00"/>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Specifications_Quantities!A32</f>
        <v>Item</v>
      </c>
      <c r="B4" s="1" t="str">
        <f>Specifications_Quantities!B32</f>
        <v>Port Qty</v>
      </c>
      <c r="C4" s="1" t="str">
        <f>Specifications_Quantities!C32</f>
        <v>Port Speed</v>
      </c>
      <c r="D4" s="1" t="str">
        <f>Specifications_Quantities!D32</f>
        <v>Media Type</v>
      </c>
      <c r="E4" s="1" t="str">
        <f>Specifications_Quantities!E32</f>
        <v>Redundant Power Supply</v>
      </c>
      <c r="F4" s="1" t="str">
        <f>Specifications_Quantities!F32</f>
        <v>Redundant Fan Trays</v>
      </c>
      <c r="G4" s="1" t="str">
        <f>Specifications_Quantities!G32</f>
        <v>Other</v>
      </c>
      <c r="H4" s="1" t="str">
        <f>Specifications_Quantities!H32</f>
        <v>NA</v>
      </c>
      <c r="I4" s="1" t="str">
        <f>Specifications_Quantities!I32</f>
        <v>NA</v>
      </c>
      <c r="J4" s="1" t="str">
        <f>Specifications_Quantities!J32</f>
        <v>Purpose</v>
      </c>
    </row>
    <row r="5" spans="1:11" ht="27.75" x14ac:dyDescent="0.45">
      <c r="A5" s="170" t="str">
        <f>Specifications_Quantities!A44</f>
        <v>Network TAP &amp; IDS - Network Packet Broker</v>
      </c>
      <c r="B5" s="170" t="str">
        <f>Specifications_Quantities!B44</f>
        <v>tbd</v>
      </c>
      <c r="C5" s="170" t="str">
        <f>Specifications_Quantities!C44</f>
        <v>Varies</v>
      </c>
      <c r="D5" s="171" t="str">
        <f>Specifications_Quantities!D44</f>
        <v>Copper, Fiber</v>
      </c>
      <c r="E5" s="170" t="str">
        <f>Specifications_Quantities!E44</f>
        <v>Yes</v>
      </c>
      <c r="F5" s="170" t="str">
        <f>Specifications_Quantities!F44</f>
        <v>NA</v>
      </c>
      <c r="G5" s="170" t="str">
        <f>Specifications_Quantities!G44</f>
        <v>NA</v>
      </c>
      <c r="H5" s="170" t="str">
        <f>Specifications_Quantities!H44</f>
        <v>NA</v>
      </c>
      <c r="I5" s="170" t="str">
        <f>Specifications_Quantities!I44</f>
        <v>NA</v>
      </c>
      <c r="J5" s="170" t="str">
        <f>Specifications_Quantities!J44</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353</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467</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468</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469</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8DC3473F-0582-444F-8E86-FF895C9FC288}"/>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8480D-CE1D-4601-AF6C-A6C5E6F6A565}">
  <sheetPr>
    <tabColor rgb="FFFFFF00"/>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Specifications_Quantities!A32</f>
        <v>Item</v>
      </c>
      <c r="B4" s="1" t="str">
        <f>Specifications_Quantities!B32</f>
        <v>Port Qty</v>
      </c>
      <c r="C4" s="1" t="str">
        <f>Specifications_Quantities!C32</f>
        <v>Port Speed</v>
      </c>
      <c r="D4" s="1" t="str">
        <f>Specifications_Quantities!D32</f>
        <v>Media Type</v>
      </c>
      <c r="E4" s="1" t="str">
        <f>Specifications_Quantities!E32</f>
        <v>Redundant Power Supply</v>
      </c>
      <c r="F4" s="1" t="str">
        <f>Specifications_Quantities!F32</f>
        <v>Redundant Fan Trays</v>
      </c>
      <c r="G4" s="1" t="str">
        <f>Specifications_Quantities!G32</f>
        <v>Other</v>
      </c>
      <c r="H4" s="1" t="str">
        <f>Specifications_Quantities!H32</f>
        <v>NA</v>
      </c>
      <c r="I4" s="1" t="str">
        <f>Specifications_Quantities!I32</f>
        <v>NA</v>
      </c>
      <c r="J4" s="1" t="str">
        <f>Specifications_Quantities!J32</f>
        <v>Purpose</v>
      </c>
    </row>
    <row r="5" spans="1:11" ht="41.65" x14ac:dyDescent="0.45">
      <c r="A5" s="170" t="str">
        <f>Specifications_Quantities!A45</f>
        <v>Network TAP &amp; IDS - Intrusion Detection - Forensics System</v>
      </c>
      <c r="B5" s="170" t="str">
        <f>Specifications_Quantities!B45</f>
        <v>tbd</v>
      </c>
      <c r="C5" s="170" t="str">
        <f>Specifications_Quantities!C45</f>
        <v>Varies</v>
      </c>
      <c r="D5" s="171" t="str">
        <f>Specifications_Quantities!D45</f>
        <v>Copper, Fiber</v>
      </c>
      <c r="E5" s="170" t="str">
        <f>Specifications_Quantities!E45</f>
        <v>Yes</v>
      </c>
      <c r="F5" s="170" t="str">
        <f>Specifications_Quantities!F45</f>
        <v>NA</v>
      </c>
      <c r="G5" s="170" t="str">
        <f>Specifications_Quantities!G45</f>
        <v>NA</v>
      </c>
      <c r="H5" s="170" t="str">
        <f>Specifications_Quantities!H45</f>
        <v>NA</v>
      </c>
      <c r="I5" s="170" t="str">
        <f>Specifications_Quantities!I45</f>
        <v>NA</v>
      </c>
      <c r="J5" s="170" t="str">
        <f>Specifications_Quantities!J45</f>
        <v>See requirements section to build pricing</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217" t="s">
        <v>30</v>
      </c>
      <c r="H8" s="217" t="s">
        <v>28</v>
      </c>
      <c r="I8" s="217"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353</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467</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468</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469</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AA1DB3DD-F09E-42F0-8B6B-AE6B1B4C8CA0}"/>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FADAA-EC23-4277-A886-20CB183C1501}">
  <sheetPr>
    <tabColor theme="0"/>
  </sheetPr>
  <dimension ref="A1:D40"/>
  <sheetViews>
    <sheetView workbookViewId="0">
      <pane xSplit="2" ySplit="2" topLeftCell="C3" activePane="bottomRight" state="frozen"/>
      <selection activeCell="D5" sqref="D5"/>
      <selection pane="topRight" activeCell="D5" sqref="D5"/>
      <selection pane="bottomLeft" activeCell="D5" sqref="D5"/>
      <selection pane="bottomRight" activeCell="C3" sqref="C3"/>
    </sheetView>
  </sheetViews>
  <sheetFormatPr defaultColWidth="9.1328125" defaultRowHeight="13.5" x14ac:dyDescent="0.35"/>
  <cols>
    <col min="1" max="1" width="5.46484375" style="51" bestFit="1" customWidth="1"/>
    <col min="2" max="2" width="27.46484375" style="51" bestFit="1" customWidth="1"/>
    <col min="3" max="3" width="16.46484375" style="51" customWidth="1"/>
    <col min="4" max="4" width="124.1328125" style="51" customWidth="1"/>
    <col min="5" max="16384" width="9.1328125" style="51"/>
  </cols>
  <sheetData>
    <row r="1" spans="1:4" x14ac:dyDescent="0.35">
      <c r="A1" s="226" t="s">
        <v>477</v>
      </c>
      <c r="B1" s="227"/>
      <c r="C1" s="227"/>
      <c r="D1" s="228"/>
    </row>
    <row r="2" spans="1:4" x14ac:dyDescent="0.35">
      <c r="A2" s="202" t="s">
        <v>478</v>
      </c>
      <c r="B2" s="202" t="s">
        <v>479</v>
      </c>
      <c r="C2" s="202" t="s">
        <v>480</v>
      </c>
      <c r="D2" s="52" t="s">
        <v>481</v>
      </c>
    </row>
    <row r="3" spans="1:4" x14ac:dyDescent="0.35">
      <c r="A3" s="202">
        <v>1</v>
      </c>
      <c r="B3" s="206" t="s">
        <v>481</v>
      </c>
      <c r="C3" s="204" t="str">
        <f>HYPERLINK("#'"&amp;B3&amp;"'!A1","Go To Sheet")</f>
        <v>Go To Sheet</v>
      </c>
      <c r="D3" s="2"/>
    </row>
    <row r="4" spans="1:4" ht="27" x14ac:dyDescent="0.35">
      <c r="A4" s="202">
        <v>2</v>
      </c>
      <c r="B4" s="207" t="s">
        <v>483</v>
      </c>
      <c r="C4" s="205" t="str">
        <f t="shared" ref="C4" si="0">HYPERLINK("#'"&amp;B4&amp;"'!A1","Go To Sheet")</f>
        <v>Go To Sheet</v>
      </c>
      <c r="D4" s="54" t="s">
        <v>484</v>
      </c>
    </row>
    <row r="5" spans="1:4" ht="337.5" x14ac:dyDescent="0.35">
      <c r="A5" s="202">
        <v>3</v>
      </c>
      <c r="B5" s="207" t="s">
        <v>482</v>
      </c>
      <c r="C5" s="205"/>
      <c r="D5" s="203" t="s">
        <v>506</v>
      </c>
    </row>
    <row r="6" spans="1:4" ht="27" x14ac:dyDescent="0.35">
      <c r="A6" s="202">
        <v>4</v>
      </c>
      <c r="B6" s="53" t="s">
        <v>313</v>
      </c>
      <c r="C6" s="208" t="s">
        <v>486</v>
      </c>
      <c r="D6" s="53" t="s">
        <v>492</v>
      </c>
    </row>
    <row r="7" spans="1:4" ht="27" x14ac:dyDescent="0.35">
      <c r="A7" s="202">
        <v>5</v>
      </c>
      <c r="B7" s="53" t="s">
        <v>314</v>
      </c>
      <c r="C7" s="208" t="s">
        <v>486</v>
      </c>
      <c r="D7" s="53" t="s">
        <v>492</v>
      </c>
    </row>
    <row r="8" spans="1:4" ht="27" x14ac:dyDescent="0.35">
      <c r="A8" s="202">
        <v>6</v>
      </c>
      <c r="B8" s="53" t="s">
        <v>355</v>
      </c>
      <c r="C8" s="208" t="s">
        <v>486</v>
      </c>
      <c r="D8" s="53" t="s">
        <v>492</v>
      </c>
    </row>
    <row r="9" spans="1:4" ht="27" x14ac:dyDescent="0.35">
      <c r="A9" s="202">
        <v>7</v>
      </c>
      <c r="B9" s="53" t="s">
        <v>356</v>
      </c>
      <c r="C9" s="208" t="s">
        <v>486</v>
      </c>
      <c r="D9" s="53" t="s">
        <v>492</v>
      </c>
    </row>
    <row r="10" spans="1:4" ht="27" x14ac:dyDescent="0.35">
      <c r="A10" s="202">
        <v>8</v>
      </c>
      <c r="B10" s="53" t="s">
        <v>319</v>
      </c>
      <c r="C10" s="208" t="s">
        <v>486</v>
      </c>
      <c r="D10" s="53" t="s">
        <v>492</v>
      </c>
    </row>
    <row r="11" spans="1:4" ht="27" x14ac:dyDescent="0.35">
      <c r="A11" s="202">
        <v>9</v>
      </c>
      <c r="B11" s="53" t="s">
        <v>309</v>
      </c>
      <c r="C11" s="208" t="s">
        <v>486</v>
      </c>
      <c r="D11" s="53" t="s">
        <v>493</v>
      </c>
    </row>
    <row r="12" spans="1:4" ht="27" x14ac:dyDescent="0.35">
      <c r="A12" s="202">
        <v>10</v>
      </c>
      <c r="B12" s="53" t="s">
        <v>361</v>
      </c>
      <c r="C12" s="208" t="s">
        <v>486</v>
      </c>
      <c r="D12" s="53" t="s">
        <v>493</v>
      </c>
    </row>
    <row r="13" spans="1:4" ht="27" x14ac:dyDescent="0.35">
      <c r="A13" s="202">
        <v>11</v>
      </c>
      <c r="B13" s="53" t="s">
        <v>310</v>
      </c>
      <c r="C13" s="208" t="s">
        <v>486</v>
      </c>
      <c r="D13" s="53" t="s">
        <v>493</v>
      </c>
    </row>
    <row r="14" spans="1:4" ht="27" x14ac:dyDescent="0.35">
      <c r="A14" s="202">
        <v>12</v>
      </c>
      <c r="B14" s="53" t="s">
        <v>393</v>
      </c>
      <c r="C14" s="208" t="s">
        <v>486</v>
      </c>
      <c r="D14" s="53" t="s">
        <v>493</v>
      </c>
    </row>
    <row r="15" spans="1:4" ht="27" x14ac:dyDescent="0.35">
      <c r="A15" s="202">
        <v>13</v>
      </c>
      <c r="B15" s="53" t="s">
        <v>375</v>
      </c>
      <c r="C15" s="208" t="s">
        <v>486</v>
      </c>
      <c r="D15" s="53" t="s">
        <v>493</v>
      </c>
    </row>
    <row r="16" spans="1:4" ht="27" x14ac:dyDescent="0.35">
      <c r="A16" s="202">
        <v>14</v>
      </c>
      <c r="B16" s="53" t="s">
        <v>380</v>
      </c>
      <c r="C16" s="208" t="s">
        <v>486</v>
      </c>
      <c r="D16" s="53" t="s">
        <v>493</v>
      </c>
    </row>
    <row r="17" spans="1:4" ht="27" x14ac:dyDescent="0.35">
      <c r="A17" s="202">
        <v>15</v>
      </c>
      <c r="B17" s="53" t="s">
        <v>381</v>
      </c>
      <c r="C17" s="208" t="s">
        <v>486</v>
      </c>
      <c r="D17" s="53" t="s">
        <v>493</v>
      </c>
    </row>
    <row r="18" spans="1:4" ht="27" x14ac:dyDescent="0.35">
      <c r="A18" s="202">
        <v>16</v>
      </c>
      <c r="B18" s="53" t="s">
        <v>392</v>
      </c>
      <c r="C18" s="208" t="s">
        <v>486</v>
      </c>
      <c r="D18" s="53" t="s">
        <v>493</v>
      </c>
    </row>
    <row r="19" spans="1:4" ht="27" x14ac:dyDescent="0.35">
      <c r="A19" s="202">
        <v>17</v>
      </c>
      <c r="B19" s="53" t="s">
        <v>335</v>
      </c>
      <c r="C19" s="208" t="s">
        <v>486</v>
      </c>
      <c r="D19" s="53" t="s">
        <v>492</v>
      </c>
    </row>
    <row r="20" spans="1:4" ht="27" x14ac:dyDescent="0.35">
      <c r="A20" s="202">
        <v>18</v>
      </c>
      <c r="B20" s="53" t="s">
        <v>336</v>
      </c>
      <c r="C20" s="208" t="s">
        <v>486</v>
      </c>
      <c r="D20" s="53" t="s">
        <v>492</v>
      </c>
    </row>
    <row r="21" spans="1:4" ht="27" x14ac:dyDescent="0.35">
      <c r="A21" s="202">
        <v>19</v>
      </c>
      <c r="B21" s="53" t="s">
        <v>325</v>
      </c>
      <c r="C21" s="208" t="s">
        <v>486</v>
      </c>
      <c r="D21" s="53" t="s">
        <v>492</v>
      </c>
    </row>
    <row r="22" spans="1:4" ht="27" x14ac:dyDescent="0.35">
      <c r="A22" s="202">
        <v>20</v>
      </c>
      <c r="B22" s="53" t="s">
        <v>15</v>
      </c>
      <c r="C22" s="208" t="s">
        <v>486</v>
      </c>
      <c r="D22" s="53" t="s">
        <v>492</v>
      </c>
    </row>
    <row r="23" spans="1:4" ht="27" x14ac:dyDescent="0.35">
      <c r="A23" s="202">
        <v>21</v>
      </c>
      <c r="B23" s="53" t="s">
        <v>328</v>
      </c>
      <c r="C23" s="208" t="s">
        <v>486</v>
      </c>
      <c r="D23" s="53" t="s">
        <v>494</v>
      </c>
    </row>
    <row r="24" spans="1:4" ht="27" x14ac:dyDescent="0.35">
      <c r="A24" s="202">
        <v>22</v>
      </c>
      <c r="B24" s="53" t="s">
        <v>334</v>
      </c>
      <c r="C24" s="208" t="s">
        <v>486</v>
      </c>
      <c r="D24" s="53" t="s">
        <v>492</v>
      </c>
    </row>
    <row r="25" spans="1:4" ht="27" x14ac:dyDescent="0.35">
      <c r="A25" s="202">
        <v>23</v>
      </c>
      <c r="B25" s="53" t="s">
        <v>333</v>
      </c>
      <c r="C25" s="208" t="s">
        <v>486</v>
      </c>
      <c r="D25" s="53" t="s">
        <v>492</v>
      </c>
    </row>
    <row r="26" spans="1:4" ht="27" x14ac:dyDescent="0.35">
      <c r="A26" s="202">
        <v>24</v>
      </c>
      <c r="B26" s="53" t="s">
        <v>339</v>
      </c>
      <c r="C26" s="208" t="s">
        <v>486</v>
      </c>
      <c r="D26" s="53" t="s">
        <v>494</v>
      </c>
    </row>
    <row r="27" spans="1:4" ht="27" x14ac:dyDescent="0.35">
      <c r="A27" s="202">
        <v>25</v>
      </c>
      <c r="B27" s="53" t="s">
        <v>341</v>
      </c>
      <c r="C27" s="208" t="s">
        <v>486</v>
      </c>
      <c r="D27" s="53" t="s">
        <v>495</v>
      </c>
    </row>
    <row r="28" spans="1:4" ht="27" x14ac:dyDescent="0.35">
      <c r="A28" s="202">
        <v>26</v>
      </c>
      <c r="B28" s="53" t="s">
        <v>342</v>
      </c>
      <c r="C28" s="208" t="s">
        <v>486</v>
      </c>
      <c r="D28" s="53" t="s">
        <v>495</v>
      </c>
    </row>
    <row r="29" spans="1:4" ht="27" x14ac:dyDescent="0.35">
      <c r="A29" s="202">
        <v>27</v>
      </c>
      <c r="B29" s="53" t="s">
        <v>343</v>
      </c>
      <c r="C29" s="208" t="s">
        <v>486</v>
      </c>
      <c r="D29" s="53" t="s">
        <v>495</v>
      </c>
    </row>
    <row r="30" spans="1:4" ht="27" x14ac:dyDescent="0.35">
      <c r="A30" s="202">
        <v>28</v>
      </c>
      <c r="B30" s="53" t="s">
        <v>406</v>
      </c>
      <c r="C30" s="208" t="s">
        <v>486</v>
      </c>
      <c r="D30" s="53" t="s">
        <v>496</v>
      </c>
    </row>
    <row r="31" spans="1:4" ht="27" x14ac:dyDescent="0.35">
      <c r="A31" s="202">
        <v>29</v>
      </c>
      <c r="B31" s="53" t="s">
        <v>405</v>
      </c>
      <c r="C31" s="208" t="s">
        <v>486</v>
      </c>
      <c r="D31" s="53" t="s">
        <v>497</v>
      </c>
    </row>
    <row r="32" spans="1:4" ht="27" x14ac:dyDescent="0.35">
      <c r="A32" s="202">
        <v>30</v>
      </c>
      <c r="B32" s="53" t="s">
        <v>344</v>
      </c>
      <c r="C32" s="208" t="s">
        <v>486</v>
      </c>
      <c r="D32" s="53" t="s">
        <v>498</v>
      </c>
    </row>
    <row r="33" spans="1:4" ht="27" x14ac:dyDescent="0.35">
      <c r="A33" s="202">
        <v>31</v>
      </c>
      <c r="B33" s="53" t="s">
        <v>106</v>
      </c>
      <c r="C33" s="208" t="s">
        <v>486</v>
      </c>
      <c r="D33" s="53" t="s">
        <v>499</v>
      </c>
    </row>
    <row r="34" spans="1:4" ht="27" x14ac:dyDescent="0.35">
      <c r="A34" s="202">
        <v>32</v>
      </c>
      <c r="B34" s="53" t="s">
        <v>345</v>
      </c>
      <c r="C34" s="208" t="s">
        <v>486</v>
      </c>
      <c r="D34" s="53" t="s">
        <v>500</v>
      </c>
    </row>
    <row r="35" spans="1:4" ht="54" x14ac:dyDescent="0.35">
      <c r="A35" s="202">
        <v>33</v>
      </c>
      <c r="B35" s="53" t="s">
        <v>346</v>
      </c>
      <c r="C35" s="208" t="s">
        <v>486</v>
      </c>
      <c r="D35" s="53" t="s">
        <v>501</v>
      </c>
    </row>
    <row r="36" spans="1:4" ht="27" x14ac:dyDescent="0.35">
      <c r="A36" s="202">
        <v>34</v>
      </c>
      <c r="B36" s="53" t="s">
        <v>347</v>
      </c>
      <c r="C36" s="208" t="s">
        <v>486</v>
      </c>
      <c r="D36" s="53" t="s">
        <v>502</v>
      </c>
    </row>
    <row r="37" spans="1:4" ht="40.5" x14ac:dyDescent="0.35">
      <c r="A37" s="202">
        <v>35</v>
      </c>
      <c r="B37" s="53" t="s">
        <v>415</v>
      </c>
      <c r="C37" s="208" t="s">
        <v>486</v>
      </c>
      <c r="D37" s="53" t="s">
        <v>503</v>
      </c>
    </row>
    <row r="38" spans="1:4" ht="27" x14ac:dyDescent="0.35">
      <c r="A38" s="202">
        <v>36</v>
      </c>
      <c r="B38" s="53" t="s">
        <v>348</v>
      </c>
      <c r="C38" s="208" t="s">
        <v>486</v>
      </c>
      <c r="D38" s="53" t="s">
        <v>504</v>
      </c>
    </row>
    <row r="39" spans="1:4" ht="27" x14ac:dyDescent="0.35">
      <c r="A39" s="202">
        <v>37</v>
      </c>
      <c r="B39" s="53" t="s">
        <v>349</v>
      </c>
      <c r="C39" s="208" t="s">
        <v>486</v>
      </c>
      <c r="D39" s="53" t="s">
        <v>505</v>
      </c>
    </row>
    <row r="40" spans="1:4" ht="81" x14ac:dyDescent="0.35">
      <c r="A40" s="202">
        <v>38</v>
      </c>
      <c r="B40" s="53" t="s">
        <v>485</v>
      </c>
      <c r="C40" s="208" t="s">
        <v>486</v>
      </c>
      <c r="D40" s="53" t="s">
        <v>487</v>
      </c>
    </row>
  </sheetData>
  <mergeCells count="1">
    <mergeCell ref="A1:D1"/>
  </mergeCells>
  <hyperlinks>
    <hyperlink ref="C6" location="'48-Port-Type3'!A1" display="Go To Sheet" xr:uid="{36F731AA-5305-4E1A-8FC9-F762173BF442}"/>
    <hyperlink ref="C7" location="'48-Port-Type4'!A1" display="Go To Sheet" xr:uid="{A6DE01E3-39EC-481D-8C79-C582396D9573}"/>
    <hyperlink ref="C8" location="'48-Port-Type3-mGig'!A1" display="Go To Sheet" xr:uid="{8CF06EB4-3388-48F6-8085-ECD4B25D735B}"/>
    <hyperlink ref="C9" location="'48-Port-Type4-mGig'!A1" display="Go To Sheet" xr:uid="{EAA98C3E-5F7E-4B93-A86E-EF7E69CA1652}"/>
    <hyperlink ref="C10" location="'8-Port'!A1" display="Go To Sheet" xr:uid="{6A800332-DE3F-4494-8713-62CDD9DF2695}"/>
    <hyperlink ref="C11" location="'WiFi-Indoor-Housing'!A1" display="Go To Sheet" xr:uid="{198421A0-81FC-44F5-8F58-5BF5B1312E22}"/>
    <hyperlink ref="C12" location="'WiFi-Indoor-Common'!A1" display="Go To Sheet" xr:uid="{D4CD8162-6A97-4A7A-A671-990A836D3BFA}"/>
    <hyperlink ref="C13" location="'WiFi-Indoor-Classroom'!A1" display="Go To Sheet" xr:uid="{9CA279F1-534A-4DE1-8262-CE10D3FF42F2}"/>
    <hyperlink ref="C14" location="'WiFi-Indoor-Venues'!A1" display="Go To Sheet" xr:uid="{69E1C46A-AAD7-46B5-8382-EA61FE4D89DB}"/>
    <hyperlink ref="C15" location="'WiFi-Garage'!A1" display="Go To Sheet" xr:uid="{075178E2-62FF-42CD-9791-A435B47D8BCB}"/>
    <hyperlink ref="C16" location="'WiFi-Outdoor-Copper'!A1" display="Go To Sheet" xr:uid="{41AB742B-111B-4D79-ACCC-876EEC8CD093}"/>
    <hyperlink ref="C17" location="'WiFi-Outdoor-Fiber'!A1" display="Go To Sheet" xr:uid="{05977645-C88B-49B3-A841-F5D5B479F230}"/>
    <hyperlink ref="C18" location="'WiFi-Outdoor-Venues'!A1" display="Go To Sheet" xr:uid="{AC33B3D4-5B36-4272-B75B-F4F5EA6B7D4B}"/>
    <hyperlink ref="C19" location="'Aggregation - Small'!A1" display="Go To Sheet" xr:uid="{057D8DBF-286E-4BA3-858A-8D2AB1316C42}"/>
    <hyperlink ref="C20" location="'Aggregation - Large'!A1" display="Go To Sheet" xr:uid="{D860AC73-92B3-4A1A-9FB1-92526C5500A1}"/>
    <hyperlink ref="C21" location="'Aggregation - Hybrid'!A1" display="Go To Sheet" xr:uid="{6BB2E498-7A82-4DDF-93E7-E19EDF0AC011}"/>
    <hyperlink ref="C22" location="Distribution!A1" display="Go To Sheet" xr:uid="{D8083EBB-9C9F-4849-A732-7503AEBF78AC}"/>
    <hyperlink ref="C23" location="Core!A1" display="Go To Sheet" xr:uid="{C19C7712-E10F-4DC2-9FCF-822BBD818BD4}"/>
    <hyperlink ref="C24" location="'Data Center - Spine'!A1" display="Go To Sheet" xr:uid="{4634A596-FEF3-4E3C-A9CD-BABB290A34D9}"/>
    <hyperlink ref="C25" location="'Data Center - Leaf'!A1" display="Go To Sheet" xr:uid="{0570F456-3142-4D86-8259-CE206DE3ABC7}"/>
    <hyperlink ref="C26" location="Border!A1" display="Go To Sheet" xr:uid="{C575B69B-5CA6-410C-9B39-277C81861B11}"/>
    <hyperlink ref="C27" location="'Core Firewall'!A1" display="Go To Sheet" xr:uid="{5E4495A4-9454-4EBD-94CC-91A72E5F7F60}"/>
    <hyperlink ref="C28" location="'Distributed Firewall'!A1" display="Go To Sheet" xr:uid="{9E95384E-C917-4406-88C2-0B245B86C681}"/>
    <hyperlink ref="C29" location="'Cloud Firewall'!A1" display="Go To Sheet" xr:uid="{EC8E256B-DBE5-4E1E-8C48-2659091352F8}"/>
    <hyperlink ref="C30" location="'Secure Remote Access'!A1" display="Go To Sheet" xr:uid="{B9BFF17B-4E40-40FD-986E-76F0ECCD7BAC}"/>
    <hyperlink ref="C31" location="SASE!A1" display="Go To Sheet" xr:uid="{47B6E488-28B8-4E6D-92B0-4D6CF0BCD33F}"/>
    <hyperlink ref="C32" location="NAC!A1" display="Go To Sheet" xr:uid="{E21419BF-DA2A-4618-B96C-AFBE14D96491}"/>
    <hyperlink ref="C33" location="IPAM!A1" display="Go To Sheet" xr:uid="{1549DAAE-5C44-428A-A045-D95041E361D9}"/>
    <hyperlink ref="C34" location="'Network Mgmt'!A1" display="Go To Sheet" xr:uid="{CE1EFAEF-23EB-4885-AB9C-82FD895FAB40}"/>
    <hyperlink ref="C35" location="SIEM!A1" display="Go To Sheet" xr:uid="{94A51D4B-4D34-45DE-86AE-8D6C7E1FC8AF}"/>
    <hyperlink ref="C36" location="'Net TAP IDS - TAP'!A1" display="Go To Sheet" xr:uid="{AFFD2BD6-9616-46DC-BC07-B00DCB892370}"/>
    <hyperlink ref="C37" location="'Net TAP IDS - TAP Agg'!A1" display="Go To Sheet" xr:uid="{F0FA3D79-B904-4A70-B50B-4837EB24D54F}"/>
    <hyperlink ref="C38" location="'Net TAP IDS - Packet Broker'!A1" display="Go To Sheet" xr:uid="{6AE6D309-A35F-45A0-94E4-3E0AC88B7A16}"/>
    <hyperlink ref="C39" location="'Net TAP IDS - IDS Forensics'!A1" display="Go To Sheet" xr:uid="{E63E8615-1771-46D2-8859-CA0411AC57CF}"/>
    <hyperlink ref="C40" location="'Labor - Pro Services'!A1" display="Go To Sheet" xr:uid="{52E9AB20-7E82-40A1-A9A2-805E0D77EAAD}"/>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31F6A-A6E5-4F61-B74A-5E4594C0EE2F}">
  <sheetPr>
    <tabColor rgb="FF7030A0"/>
  </sheetPr>
  <dimension ref="A1:G47"/>
  <sheetViews>
    <sheetView zoomScale="90" zoomScaleNormal="90" workbookViewId="0">
      <pane xSplit="1" ySplit="5" topLeftCell="B6" activePane="bottomRight" state="frozen"/>
      <selection activeCell="D5" sqref="D5"/>
      <selection pane="topRight" activeCell="D5" sqref="D5"/>
      <selection pane="bottomLeft" activeCell="D5" sqref="D5"/>
      <selection pane="bottomRight" activeCell="B6" sqref="B6"/>
    </sheetView>
  </sheetViews>
  <sheetFormatPr defaultColWidth="10.796875" defaultRowHeight="14.25" x14ac:dyDescent="0.45"/>
  <cols>
    <col min="1" max="1" width="72.46484375" customWidth="1"/>
    <col min="2" max="5" width="15" customWidth="1"/>
    <col min="6" max="6" width="47.46484375" customWidth="1"/>
    <col min="7" max="7" width="1.6640625" customWidth="1"/>
    <col min="236" max="236" width="3.53125" customWidth="1"/>
    <col min="237" max="237" width="72.46484375" customWidth="1"/>
    <col min="238" max="249" width="15" customWidth="1"/>
    <col min="492" max="492" width="3.53125" customWidth="1"/>
    <col min="493" max="493" width="72.46484375" customWidth="1"/>
    <col min="494" max="505" width="15" customWidth="1"/>
    <col min="748" max="748" width="3.53125" customWidth="1"/>
    <col min="749" max="749" width="72.46484375" customWidth="1"/>
    <col min="750" max="761" width="15" customWidth="1"/>
    <col min="1004" max="1004" width="3.53125" customWidth="1"/>
    <col min="1005" max="1005" width="72.46484375" customWidth="1"/>
    <col min="1006" max="1017" width="15" customWidth="1"/>
    <col min="1260" max="1260" width="3.53125" customWidth="1"/>
    <col min="1261" max="1261" width="72.46484375" customWidth="1"/>
    <col min="1262" max="1273" width="15" customWidth="1"/>
    <col min="1516" max="1516" width="3.53125" customWidth="1"/>
    <col min="1517" max="1517" width="72.46484375" customWidth="1"/>
    <col min="1518" max="1529" width="15" customWidth="1"/>
    <col min="1772" max="1772" width="3.53125" customWidth="1"/>
    <col min="1773" max="1773" width="72.46484375" customWidth="1"/>
    <col min="1774" max="1785" width="15" customWidth="1"/>
    <col min="2028" max="2028" width="3.53125" customWidth="1"/>
    <col min="2029" max="2029" width="72.46484375" customWidth="1"/>
    <col min="2030" max="2041" width="15" customWidth="1"/>
    <col min="2284" max="2284" width="3.53125" customWidth="1"/>
    <col min="2285" max="2285" width="72.46484375" customWidth="1"/>
    <col min="2286" max="2297" width="15" customWidth="1"/>
    <col min="2540" max="2540" width="3.53125" customWidth="1"/>
    <col min="2541" max="2541" width="72.46484375" customWidth="1"/>
    <col min="2542" max="2553" width="15" customWidth="1"/>
    <col min="2796" max="2796" width="3.53125" customWidth="1"/>
    <col min="2797" max="2797" width="72.46484375" customWidth="1"/>
    <col min="2798" max="2809" width="15" customWidth="1"/>
    <col min="3052" max="3052" width="3.53125" customWidth="1"/>
    <col min="3053" max="3053" width="72.46484375" customWidth="1"/>
    <col min="3054" max="3065" width="15" customWidth="1"/>
    <col min="3308" max="3308" width="3.53125" customWidth="1"/>
    <col min="3309" max="3309" width="72.46484375" customWidth="1"/>
    <col min="3310" max="3321" width="15" customWidth="1"/>
    <col min="3564" max="3564" width="3.53125" customWidth="1"/>
    <col min="3565" max="3565" width="72.46484375" customWidth="1"/>
    <col min="3566" max="3577" width="15" customWidth="1"/>
    <col min="3820" max="3820" width="3.53125" customWidth="1"/>
    <col min="3821" max="3821" width="72.46484375" customWidth="1"/>
    <col min="3822" max="3833" width="15" customWidth="1"/>
    <col min="4076" max="4076" width="3.53125" customWidth="1"/>
    <col min="4077" max="4077" width="72.46484375" customWidth="1"/>
    <col min="4078" max="4089" width="15" customWidth="1"/>
    <col min="4332" max="4332" width="3.53125" customWidth="1"/>
    <col min="4333" max="4333" width="72.46484375" customWidth="1"/>
    <col min="4334" max="4345" width="15" customWidth="1"/>
    <col min="4588" max="4588" width="3.53125" customWidth="1"/>
    <col min="4589" max="4589" width="72.46484375" customWidth="1"/>
    <col min="4590" max="4601" width="15" customWidth="1"/>
    <col min="4844" max="4844" width="3.53125" customWidth="1"/>
    <col min="4845" max="4845" width="72.46484375" customWidth="1"/>
    <col min="4846" max="4857" width="15" customWidth="1"/>
    <col min="5100" max="5100" width="3.53125" customWidth="1"/>
    <col min="5101" max="5101" width="72.46484375" customWidth="1"/>
    <col min="5102" max="5113" width="15" customWidth="1"/>
    <col min="5356" max="5356" width="3.53125" customWidth="1"/>
    <col min="5357" max="5357" width="72.46484375" customWidth="1"/>
    <col min="5358" max="5369" width="15" customWidth="1"/>
    <col min="5612" max="5612" width="3.53125" customWidth="1"/>
    <col min="5613" max="5613" width="72.46484375" customWidth="1"/>
    <col min="5614" max="5625" width="15" customWidth="1"/>
    <col min="5868" max="5868" width="3.53125" customWidth="1"/>
    <col min="5869" max="5869" width="72.46484375" customWidth="1"/>
    <col min="5870" max="5881" width="15" customWidth="1"/>
    <col min="6124" max="6124" width="3.53125" customWidth="1"/>
    <col min="6125" max="6125" width="72.46484375" customWidth="1"/>
    <col min="6126" max="6137" width="15" customWidth="1"/>
    <col min="6380" max="6380" width="3.53125" customWidth="1"/>
    <col min="6381" max="6381" width="72.46484375" customWidth="1"/>
    <col min="6382" max="6393" width="15" customWidth="1"/>
    <col min="6636" max="6636" width="3.53125" customWidth="1"/>
    <col min="6637" max="6637" width="72.46484375" customWidth="1"/>
    <col min="6638" max="6649" width="15" customWidth="1"/>
    <col min="6892" max="6892" width="3.53125" customWidth="1"/>
    <col min="6893" max="6893" width="72.46484375" customWidth="1"/>
    <col min="6894" max="6905" width="15" customWidth="1"/>
    <col min="7148" max="7148" width="3.53125" customWidth="1"/>
    <col min="7149" max="7149" width="72.46484375" customWidth="1"/>
    <col min="7150" max="7161" width="15" customWidth="1"/>
    <col min="7404" max="7404" width="3.53125" customWidth="1"/>
    <col min="7405" max="7405" width="72.46484375" customWidth="1"/>
    <col min="7406" max="7417" width="15" customWidth="1"/>
    <col min="7660" max="7660" width="3.53125" customWidth="1"/>
    <col min="7661" max="7661" width="72.46484375" customWidth="1"/>
    <col min="7662" max="7673" width="15" customWidth="1"/>
    <col min="7916" max="7916" width="3.53125" customWidth="1"/>
    <col min="7917" max="7917" width="72.46484375" customWidth="1"/>
    <col min="7918" max="7929" width="15" customWidth="1"/>
    <col min="8172" max="8172" width="3.53125" customWidth="1"/>
    <col min="8173" max="8173" width="72.46484375" customWidth="1"/>
    <col min="8174" max="8185" width="15" customWidth="1"/>
    <col min="8428" max="8428" width="3.53125" customWidth="1"/>
    <col min="8429" max="8429" width="72.46484375" customWidth="1"/>
    <col min="8430" max="8441" width="15" customWidth="1"/>
    <col min="8684" max="8684" width="3.53125" customWidth="1"/>
    <col min="8685" max="8685" width="72.46484375" customWidth="1"/>
    <col min="8686" max="8697" width="15" customWidth="1"/>
    <col min="8940" max="8940" width="3.53125" customWidth="1"/>
    <col min="8941" max="8941" width="72.46484375" customWidth="1"/>
    <col min="8942" max="8953" width="15" customWidth="1"/>
    <col min="9196" max="9196" width="3.53125" customWidth="1"/>
    <col min="9197" max="9197" width="72.46484375" customWidth="1"/>
    <col min="9198" max="9209" width="15" customWidth="1"/>
    <col min="9452" max="9452" width="3.53125" customWidth="1"/>
    <col min="9453" max="9453" width="72.46484375" customWidth="1"/>
    <col min="9454" max="9465" width="15" customWidth="1"/>
    <col min="9708" max="9708" width="3.53125" customWidth="1"/>
    <col min="9709" max="9709" width="72.46484375" customWidth="1"/>
    <col min="9710" max="9721" width="15" customWidth="1"/>
    <col min="9964" max="9964" width="3.53125" customWidth="1"/>
    <col min="9965" max="9965" width="72.46484375" customWidth="1"/>
    <col min="9966" max="9977" width="15" customWidth="1"/>
    <col min="10220" max="10220" width="3.53125" customWidth="1"/>
    <col min="10221" max="10221" width="72.46484375" customWidth="1"/>
    <col min="10222" max="10233" width="15" customWidth="1"/>
    <col min="10476" max="10476" width="3.53125" customWidth="1"/>
    <col min="10477" max="10477" width="72.46484375" customWidth="1"/>
    <col min="10478" max="10489" width="15" customWidth="1"/>
    <col min="10732" max="10732" width="3.53125" customWidth="1"/>
    <col min="10733" max="10733" width="72.46484375" customWidth="1"/>
    <col min="10734" max="10745" width="15" customWidth="1"/>
    <col min="10988" max="10988" width="3.53125" customWidth="1"/>
    <col min="10989" max="10989" width="72.46484375" customWidth="1"/>
    <col min="10990" max="11001" width="15" customWidth="1"/>
    <col min="11244" max="11244" width="3.53125" customWidth="1"/>
    <col min="11245" max="11245" width="72.46484375" customWidth="1"/>
    <col min="11246" max="11257" width="15" customWidth="1"/>
    <col min="11500" max="11500" width="3.53125" customWidth="1"/>
    <col min="11501" max="11501" width="72.46484375" customWidth="1"/>
    <col min="11502" max="11513" width="15" customWidth="1"/>
    <col min="11756" max="11756" width="3.53125" customWidth="1"/>
    <col min="11757" max="11757" width="72.46484375" customWidth="1"/>
    <col min="11758" max="11769" width="15" customWidth="1"/>
    <col min="12012" max="12012" width="3.53125" customWidth="1"/>
    <col min="12013" max="12013" width="72.46484375" customWidth="1"/>
    <col min="12014" max="12025" width="15" customWidth="1"/>
    <col min="12268" max="12268" width="3.53125" customWidth="1"/>
    <col min="12269" max="12269" width="72.46484375" customWidth="1"/>
    <col min="12270" max="12281" width="15" customWidth="1"/>
    <col min="12524" max="12524" width="3.53125" customWidth="1"/>
    <col min="12525" max="12525" width="72.46484375" customWidth="1"/>
    <col min="12526" max="12537" width="15" customWidth="1"/>
    <col min="12780" max="12780" width="3.53125" customWidth="1"/>
    <col min="12781" max="12781" width="72.46484375" customWidth="1"/>
    <col min="12782" max="12793" width="15" customWidth="1"/>
    <col min="13036" max="13036" width="3.53125" customWidth="1"/>
    <col min="13037" max="13037" width="72.46484375" customWidth="1"/>
    <col min="13038" max="13049" width="15" customWidth="1"/>
    <col min="13292" max="13292" width="3.53125" customWidth="1"/>
    <col min="13293" max="13293" width="72.46484375" customWidth="1"/>
    <col min="13294" max="13305" width="15" customWidth="1"/>
    <col min="13548" max="13548" width="3.53125" customWidth="1"/>
    <col min="13549" max="13549" width="72.46484375" customWidth="1"/>
    <col min="13550" max="13561" width="15" customWidth="1"/>
    <col min="13804" max="13804" width="3.53125" customWidth="1"/>
    <col min="13805" max="13805" width="72.46484375" customWidth="1"/>
    <col min="13806" max="13817" width="15" customWidth="1"/>
    <col min="14060" max="14060" width="3.53125" customWidth="1"/>
    <col min="14061" max="14061" width="72.46484375" customWidth="1"/>
    <col min="14062" max="14073" width="15" customWidth="1"/>
    <col min="14316" max="14316" width="3.53125" customWidth="1"/>
    <col min="14317" max="14317" width="72.46484375" customWidth="1"/>
    <col min="14318" max="14329" width="15" customWidth="1"/>
    <col min="14572" max="14572" width="3.53125" customWidth="1"/>
    <col min="14573" max="14573" width="72.46484375" customWidth="1"/>
    <col min="14574" max="14585" width="15" customWidth="1"/>
    <col min="14828" max="14828" width="3.53125" customWidth="1"/>
    <col min="14829" max="14829" width="72.46484375" customWidth="1"/>
    <col min="14830" max="14841" width="15" customWidth="1"/>
    <col min="15084" max="15084" width="3.53125" customWidth="1"/>
    <col min="15085" max="15085" width="72.46484375" customWidth="1"/>
    <col min="15086" max="15097" width="15" customWidth="1"/>
    <col min="15340" max="15340" width="3.53125" customWidth="1"/>
    <col min="15341" max="15341" width="72.46484375" customWidth="1"/>
    <col min="15342" max="15353" width="15" customWidth="1"/>
    <col min="15596" max="15596" width="3.53125" customWidth="1"/>
    <col min="15597" max="15597" width="72.46484375" customWidth="1"/>
    <col min="15598" max="15609" width="15" customWidth="1"/>
    <col min="15852" max="15852" width="3.53125" customWidth="1"/>
    <col min="15853" max="15853" width="72.46484375" customWidth="1"/>
    <col min="15854" max="15865" width="15" customWidth="1"/>
    <col min="16108" max="16108" width="3.53125" customWidth="1"/>
    <col min="16109" max="16109" width="72.46484375" customWidth="1"/>
    <col min="16110" max="16121" width="15" customWidth="1"/>
  </cols>
  <sheetData>
    <row r="1" spans="1:7" ht="15.4" x14ac:dyDescent="0.45">
      <c r="A1" s="211" t="s">
        <v>488</v>
      </c>
      <c r="B1" s="210"/>
    </row>
    <row r="2" spans="1:7" ht="15.4" x14ac:dyDescent="0.45">
      <c r="A2" s="211"/>
      <c r="B2" s="216" t="s">
        <v>489</v>
      </c>
    </row>
    <row r="3" spans="1:7" x14ac:dyDescent="0.45">
      <c r="A3" s="201" t="s">
        <v>476</v>
      </c>
    </row>
    <row r="4" spans="1:7" x14ac:dyDescent="0.45">
      <c r="A4" s="176"/>
      <c r="B4" s="177"/>
      <c r="C4" s="177"/>
      <c r="D4" s="177"/>
      <c r="E4" s="177"/>
      <c r="F4" s="177"/>
      <c r="G4" s="177"/>
    </row>
    <row r="5" spans="1:7" s="182" customFormat="1" ht="28.5" customHeight="1" x14ac:dyDescent="0.45">
      <c r="A5" s="219" t="s">
        <v>417</v>
      </c>
      <c r="B5" s="6" t="s">
        <v>418</v>
      </c>
      <c r="C5" s="6" t="s">
        <v>25</v>
      </c>
      <c r="D5" s="6" t="s">
        <v>419</v>
      </c>
      <c r="E5" s="62" t="s">
        <v>420</v>
      </c>
      <c r="F5" s="6" t="s">
        <v>491</v>
      </c>
      <c r="G5" s="181"/>
    </row>
    <row r="6" spans="1:7" s="182" customFormat="1" x14ac:dyDescent="0.45">
      <c r="A6" s="194" t="s">
        <v>445</v>
      </c>
      <c r="B6" s="195"/>
      <c r="C6" s="196"/>
      <c r="D6" s="197"/>
      <c r="E6" s="195"/>
      <c r="F6" s="198"/>
      <c r="G6" s="42"/>
    </row>
    <row r="7" spans="1:7" x14ac:dyDescent="0.45">
      <c r="A7" s="54" t="s">
        <v>446</v>
      </c>
      <c r="B7" s="172">
        <v>0</v>
      </c>
      <c r="C7" s="40">
        <v>0</v>
      </c>
      <c r="D7" s="3">
        <v>0</v>
      </c>
      <c r="E7" s="224">
        <f t="shared" ref="E7:E47" si="0">B7*(1-D7)*C7</f>
        <v>0</v>
      </c>
      <c r="F7" s="183"/>
      <c r="G7" s="42"/>
    </row>
    <row r="8" spans="1:7" x14ac:dyDescent="0.45">
      <c r="A8" s="54" t="s">
        <v>421</v>
      </c>
      <c r="B8" s="172">
        <v>0</v>
      </c>
      <c r="C8" s="40">
        <v>0</v>
      </c>
      <c r="D8" s="3">
        <v>0</v>
      </c>
      <c r="E8" s="224">
        <f t="shared" si="0"/>
        <v>0</v>
      </c>
      <c r="F8" s="183"/>
      <c r="G8" s="42"/>
    </row>
    <row r="9" spans="1:7" x14ac:dyDescent="0.45">
      <c r="A9" s="54" t="s">
        <v>422</v>
      </c>
      <c r="B9" s="172">
        <v>0</v>
      </c>
      <c r="C9" s="40">
        <v>0</v>
      </c>
      <c r="D9" s="3">
        <v>0</v>
      </c>
      <c r="E9" s="224">
        <f t="shared" si="0"/>
        <v>0</v>
      </c>
      <c r="F9" s="183"/>
      <c r="G9" s="42"/>
    </row>
    <row r="10" spans="1:7" x14ac:dyDescent="0.45">
      <c r="A10" s="54" t="s">
        <v>428</v>
      </c>
      <c r="B10" s="172">
        <v>0</v>
      </c>
      <c r="C10" s="40">
        <v>0</v>
      </c>
      <c r="D10" s="3">
        <v>0</v>
      </c>
      <c r="E10" s="224">
        <f t="shared" si="0"/>
        <v>0</v>
      </c>
      <c r="F10" s="183"/>
      <c r="G10" s="42"/>
    </row>
    <row r="11" spans="1:7" x14ac:dyDescent="0.45">
      <c r="A11" s="54" t="s">
        <v>429</v>
      </c>
      <c r="B11" s="172">
        <v>0</v>
      </c>
      <c r="C11" s="40">
        <v>0</v>
      </c>
      <c r="D11" s="3">
        <v>0</v>
      </c>
      <c r="E11" s="224">
        <f t="shared" si="0"/>
        <v>0</v>
      </c>
      <c r="F11" s="183"/>
      <c r="G11" s="42"/>
    </row>
    <row r="12" spans="1:7" ht="27.75" x14ac:dyDescent="0.45">
      <c r="A12" s="54" t="s">
        <v>430</v>
      </c>
      <c r="B12" s="172">
        <v>0</v>
      </c>
      <c r="C12" s="40">
        <v>0</v>
      </c>
      <c r="D12" s="3">
        <v>0</v>
      </c>
      <c r="E12" s="224">
        <f t="shared" si="0"/>
        <v>0</v>
      </c>
      <c r="F12" s="183"/>
      <c r="G12" s="42"/>
    </row>
    <row r="13" spans="1:7" ht="27.75" x14ac:dyDescent="0.45">
      <c r="A13" s="54" t="s">
        <v>431</v>
      </c>
      <c r="B13" s="172">
        <v>0</v>
      </c>
      <c r="C13" s="40">
        <v>0</v>
      </c>
      <c r="D13" s="3">
        <v>0</v>
      </c>
      <c r="E13" s="224">
        <f t="shared" si="0"/>
        <v>0</v>
      </c>
      <c r="F13" s="183"/>
      <c r="G13" s="42"/>
    </row>
    <row r="14" spans="1:7" x14ac:dyDescent="0.45">
      <c r="A14" s="54" t="s">
        <v>432</v>
      </c>
      <c r="B14" s="172">
        <v>0</v>
      </c>
      <c r="C14" s="40">
        <v>0</v>
      </c>
      <c r="D14" s="3">
        <v>0</v>
      </c>
      <c r="E14" s="224">
        <f t="shared" si="0"/>
        <v>0</v>
      </c>
      <c r="F14" s="183"/>
      <c r="G14" s="42"/>
    </row>
    <row r="15" spans="1:7" ht="27.75" x14ac:dyDescent="0.45">
      <c r="A15" s="54" t="s">
        <v>433</v>
      </c>
      <c r="B15" s="172">
        <v>0</v>
      </c>
      <c r="C15" s="40">
        <v>0</v>
      </c>
      <c r="D15" s="3">
        <v>0</v>
      </c>
      <c r="E15" s="224">
        <f t="shared" si="0"/>
        <v>0</v>
      </c>
      <c r="F15" s="183"/>
      <c r="G15" s="42"/>
    </row>
    <row r="16" spans="1:7" x14ac:dyDescent="0.45">
      <c r="A16" s="54" t="s">
        <v>434</v>
      </c>
      <c r="B16" s="172">
        <v>0</v>
      </c>
      <c r="C16" s="40">
        <v>0</v>
      </c>
      <c r="D16" s="3">
        <v>0</v>
      </c>
      <c r="E16" s="224">
        <f t="shared" si="0"/>
        <v>0</v>
      </c>
      <c r="F16" s="183"/>
      <c r="G16" s="42"/>
    </row>
    <row r="17" spans="1:7" ht="27.75" x14ac:dyDescent="0.45">
      <c r="A17" s="54" t="s">
        <v>435</v>
      </c>
      <c r="B17" s="172">
        <v>0</v>
      </c>
      <c r="C17" s="40">
        <v>0</v>
      </c>
      <c r="D17" s="3">
        <v>0</v>
      </c>
      <c r="E17" s="224">
        <f t="shared" si="0"/>
        <v>0</v>
      </c>
      <c r="F17" s="183"/>
      <c r="G17" s="42"/>
    </row>
    <row r="18" spans="1:7" x14ac:dyDescent="0.45">
      <c r="A18" s="54" t="s">
        <v>423</v>
      </c>
      <c r="B18" s="172">
        <v>0</v>
      </c>
      <c r="C18" s="40">
        <v>0</v>
      </c>
      <c r="D18" s="3">
        <v>0</v>
      </c>
      <c r="E18" s="224">
        <f t="shared" si="0"/>
        <v>0</v>
      </c>
      <c r="F18" s="183"/>
      <c r="G18" s="42"/>
    </row>
    <row r="19" spans="1:7" x14ac:dyDescent="0.45">
      <c r="A19" s="54" t="s">
        <v>424</v>
      </c>
      <c r="B19" s="172">
        <v>0</v>
      </c>
      <c r="C19" s="40">
        <v>0</v>
      </c>
      <c r="D19" s="3">
        <v>0</v>
      </c>
      <c r="E19" s="224">
        <f t="shared" si="0"/>
        <v>0</v>
      </c>
      <c r="F19" s="183"/>
      <c r="G19" s="42"/>
    </row>
    <row r="20" spans="1:7" x14ac:dyDescent="0.45">
      <c r="A20" s="194" t="s">
        <v>447</v>
      </c>
      <c r="B20" s="195"/>
      <c r="C20" s="196"/>
      <c r="D20" s="197"/>
      <c r="E20" s="195"/>
      <c r="F20" s="198"/>
      <c r="G20" s="42"/>
    </row>
    <row r="21" spans="1:7" x14ac:dyDescent="0.45">
      <c r="A21" s="54" t="s">
        <v>448</v>
      </c>
      <c r="B21" s="172">
        <v>0</v>
      </c>
      <c r="C21" s="40">
        <v>0</v>
      </c>
      <c r="D21" s="3">
        <v>0</v>
      </c>
      <c r="E21" s="224">
        <f t="shared" ref="E21" si="1">B21*(1-D21)*C21</f>
        <v>0</v>
      </c>
      <c r="F21" s="183"/>
      <c r="G21" s="42"/>
    </row>
    <row r="22" spans="1:7" x14ac:dyDescent="0.45">
      <c r="A22" s="54" t="s">
        <v>436</v>
      </c>
      <c r="B22" s="172">
        <v>0</v>
      </c>
      <c r="C22" s="40">
        <v>0</v>
      </c>
      <c r="D22" s="3">
        <v>0</v>
      </c>
      <c r="E22" s="224">
        <f t="shared" si="0"/>
        <v>0</v>
      </c>
      <c r="F22" s="183"/>
      <c r="G22" s="42"/>
    </row>
    <row r="23" spans="1:7" ht="27.75" x14ac:dyDescent="0.45">
      <c r="A23" s="54" t="s">
        <v>437</v>
      </c>
      <c r="B23" s="172">
        <v>0</v>
      </c>
      <c r="C23" s="40">
        <v>0</v>
      </c>
      <c r="D23" s="3">
        <v>0</v>
      </c>
      <c r="E23" s="224">
        <f t="shared" si="0"/>
        <v>0</v>
      </c>
      <c r="F23" s="183"/>
      <c r="G23" s="42"/>
    </row>
    <row r="24" spans="1:7" ht="28.25" customHeight="1" x14ac:dyDescent="0.45">
      <c r="A24" s="54" t="s">
        <v>438</v>
      </c>
      <c r="B24" s="172">
        <v>0</v>
      </c>
      <c r="C24" s="40">
        <v>0</v>
      </c>
      <c r="D24" s="3">
        <v>0</v>
      </c>
      <c r="E24" s="224">
        <f t="shared" si="0"/>
        <v>0</v>
      </c>
      <c r="F24" s="183"/>
      <c r="G24" s="42"/>
    </row>
    <row r="25" spans="1:7" x14ac:dyDescent="0.45">
      <c r="A25" s="194" t="s">
        <v>449</v>
      </c>
      <c r="B25" s="195"/>
      <c r="C25" s="196"/>
      <c r="D25" s="197"/>
      <c r="E25" s="195"/>
      <c r="F25" s="198"/>
      <c r="G25" s="42"/>
    </row>
    <row r="26" spans="1:7" ht="27.75" x14ac:dyDescent="0.45">
      <c r="A26" s="225" t="s">
        <v>507</v>
      </c>
      <c r="B26" s="172">
        <v>0</v>
      </c>
      <c r="C26" s="40">
        <v>0</v>
      </c>
      <c r="D26" s="3">
        <v>0</v>
      </c>
      <c r="E26" s="224">
        <f t="shared" ref="E26" si="2">B26*(1-D26)*C26</f>
        <v>0</v>
      </c>
      <c r="F26" s="183"/>
      <c r="G26" s="42"/>
    </row>
    <row r="27" spans="1:7" ht="27.75" x14ac:dyDescent="0.45">
      <c r="A27" s="54" t="s">
        <v>439</v>
      </c>
      <c r="B27" s="172">
        <v>0</v>
      </c>
      <c r="C27" s="40">
        <v>0</v>
      </c>
      <c r="D27" s="3">
        <v>0</v>
      </c>
      <c r="E27" s="224">
        <f t="shared" si="0"/>
        <v>0</v>
      </c>
      <c r="F27" s="183"/>
      <c r="G27" s="42"/>
    </row>
    <row r="28" spans="1:7" ht="27.75" x14ac:dyDescent="0.45">
      <c r="A28" s="54" t="s">
        <v>440</v>
      </c>
      <c r="B28" s="172">
        <v>0</v>
      </c>
      <c r="C28" s="40">
        <v>0</v>
      </c>
      <c r="D28" s="3">
        <v>0</v>
      </c>
      <c r="E28" s="224">
        <f t="shared" si="0"/>
        <v>0</v>
      </c>
      <c r="F28" s="183"/>
      <c r="G28" s="42"/>
    </row>
    <row r="29" spans="1:7" ht="27.75" x14ac:dyDescent="0.45">
      <c r="A29" s="54" t="s">
        <v>441</v>
      </c>
      <c r="B29" s="172">
        <v>0</v>
      </c>
      <c r="C29" s="40">
        <v>0</v>
      </c>
      <c r="D29" s="3">
        <v>0</v>
      </c>
      <c r="E29" s="224">
        <f t="shared" si="0"/>
        <v>0</v>
      </c>
      <c r="F29" s="183"/>
      <c r="G29" s="42"/>
    </row>
    <row r="30" spans="1:7" ht="27.75" x14ac:dyDescent="0.45">
      <c r="A30" s="54" t="s">
        <v>442</v>
      </c>
      <c r="B30" s="172">
        <v>0</v>
      </c>
      <c r="C30" s="40">
        <v>0</v>
      </c>
      <c r="D30" s="3">
        <v>0</v>
      </c>
      <c r="E30" s="224">
        <f t="shared" si="0"/>
        <v>0</v>
      </c>
      <c r="F30" s="183"/>
      <c r="G30" s="42"/>
    </row>
    <row r="31" spans="1:7" ht="27.75" x14ac:dyDescent="0.45">
      <c r="A31" s="54" t="s">
        <v>443</v>
      </c>
      <c r="B31" s="172">
        <v>0</v>
      </c>
      <c r="C31" s="40">
        <v>0</v>
      </c>
      <c r="D31" s="3">
        <v>0</v>
      </c>
      <c r="E31" s="224">
        <f t="shared" si="0"/>
        <v>0</v>
      </c>
      <c r="F31" s="183"/>
      <c r="G31" s="42"/>
    </row>
    <row r="32" spans="1:7" ht="27.75" x14ac:dyDescent="0.45">
      <c r="A32" s="54" t="s">
        <v>444</v>
      </c>
      <c r="B32" s="172">
        <v>0</v>
      </c>
      <c r="C32" s="40">
        <v>0</v>
      </c>
      <c r="D32" s="3">
        <v>0</v>
      </c>
      <c r="E32" s="224">
        <f t="shared" si="0"/>
        <v>0</v>
      </c>
      <c r="F32" s="183"/>
      <c r="G32" s="42"/>
    </row>
    <row r="33" spans="1:7" x14ac:dyDescent="0.45">
      <c r="A33" s="194" t="s">
        <v>451</v>
      </c>
      <c r="B33" s="195"/>
      <c r="C33" s="196"/>
      <c r="D33" s="197"/>
      <c r="E33" s="195"/>
      <c r="F33" s="198"/>
      <c r="G33" s="42"/>
    </row>
    <row r="34" spans="1:7" x14ac:dyDescent="0.45">
      <c r="A34" s="225" t="s">
        <v>508</v>
      </c>
      <c r="B34" s="172">
        <v>0</v>
      </c>
      <c r="C34" s="40">
        <v>0</v>
      </c>
      <c r="D34" s="3">
        <v>0</v>
      </c>
      <c r="E34" s="224">
        <f t="shared" ref="E34" si="3">B34*(1-D34)*C34</f>
        <v>0</v>
      </c>
      <c r="F34" s="183"/>
      <c r="G34" s="42"/>
    </row>
    <row r="35" spans="1:7" ht="30.6" customHeight="1" x14ac:dyDescent="0.45">
      <c r="A35" s="54" t="s">
        <v>450</v>
      </c>
      <c r="B35" s="172">
        <v>0</v>
      </c>
      <c r="C35" s="40">
        <v>0</v>
      </c>
      <c r="D35" s="3">
        <v>0</v>
      </c>
      <c r="E35" s="224">
        <f t="shared" si="0"/>
        <v>0</v>
      </c>
      <c r="F35" s="183"/>
      <c r="G35" s="184" t="s">
        <v>425</v>
      </c>
    </row>
    <row r="36" spans="1:7" x14ac:dyDescent="0.45">
      <c r="A36" s="194" t="s">
        <v>452</v>
      </c>
      <c r="B36" s="195"/>
      <c r="C36" s="196"/>
      <c r="D36" s="197"/>
      <c r="E36" s="195"/>
      <c r="F36" s="198"/>
      <c r="G36" s="184"/>
    </row>
    <row r="37" spans="1:7" ht="41.25" x14ac:dyDescent="0.45">
      <c r="A37" s="54" t="s">
        <v>453</v>
      </c>
      <c r="B37" s="172">
        <v>0</v>
      </c>
      <c r="C37" s="40">
        <v>0</v>
      </c>
      <c r="D37" s="3">
        <v>0</v>
      </c>
      <c r="E37" s="224">
        <f t="shared" si="0"/>
        <v>0</v>
      </c>
      <c r="F37" s="183"/>
      <c r="G37" s="42"/>
    </row>
    <row r="38" spans="1:7" x14ac:dyDescent="0.45">
      <c r="A38" s="194" t="s">
        <v>454</v>
      </c>
      <c r="B38" s="195"/>
      <c r="C38" s="196"/>
      <c r="D38" s="197"/>
      <c r="E38" s="195"/>
      <c r="F38" s="198"/>
      <c r="G38" s="42"/>
    </row>
    <row r="39" spans="1:7" x14ac:dyDescent="0.45">
      <c r="A39" s="2" t="s">
        <v>455</v>
      </c>
      <c r="B39" s="172">
        <v>0</v>
      </c>
      <c r="C39" s="40">
        <v>0</v>
      </c>
      <c r="D39" s="3">
        <v>0</v>
      </c>
      <c r="E39" s="224">
        <f t="shared" si="0"/>
        <v>0</v>
      </c>
      <c r="F39" s="183"/>
      <c r="G39" s="42"/>
    </row>
    <row r="40" spans="1:7" x14ac:dyDescent="0.45">
      <c r="A40" s="2" t="s">
        <v>460</v>
      </c>
      <c r="B40" s="172">
        <v>0</v>
      </c>
      <c r="C40" s="40">
        <v>0</v>
      </c>
      <c r="D40" s="3">
        <v>0</v>
      </c>
      <c r="E40" s="224">
        <f t="shared" ref="E40" si="4">B40*(1-D40)*C40</f>
        <v>0</v>
      </c>
      <c r="F40" s="183"/>
      <c r="G40" s="42"/>
    </row>
    <row r="41" spans="1:7" x14ac:dyDescent="0.45">
      <c r="A41" s="70" t="s">
        <v>456</v>
      </c>
      <c r="B41" s="172">
        <v>0</v>
      </c>
      <c r="C41" s="40">
        <v>0</v>
      </c>
      <c r="D41" s="3">
        <v>0</v>
      </c>
      <c r="E41" s="224">
        <f t="shared" ref="E41:E44" si="5">B41*(1-D41)*C41</f>
        <v>0</v>
      </c>
      <c r="F41" s="183"/>
      <c r="G41" s="42"/>
    </row>
    <row r="42" spans="1:7" x14ac:dyDescent="0.45">
      <c r="A42" s="70" t="s">
        <v>457</v>
      </c>
      <c r="B42" s="172">
        <v>0</v>
      </c>
      <c r="C42" s="40">
        <v>0</v>
      </c>
      <c r="D42" s="3">
        <v>0</v>
      </c>
      <c r="E42" s="224">
        <f t="shared" si="5"/>
        <v>0</v>
      </c>
      <c r="F42" s="183"/>
      <c r="G42" s="42"/>
    </row>
    <row r="43" spans="1:7" x14ac:dyDescent="0.45">
      <c r="A43" s="70" t="s">
        <v>459</v>
      </c>
      <c r="B43" s="172">
        <v>0</v>
      </c>
      <c r="C43" s="40">
        <v>0</v>
      </c>
      <c r="D43" s="3">
        <v>0</v>
      </c>
      <c r="E43" s="224">
        <f t="shared" si="5"/>
        <v>0</v>
      </c>
      <c r="F43" s="183"/>
      <c r="G43" s="42"/>
    </row>
    <row r="44" spans="1:7" x14ac:dyDescent="0.45">
      <c r="A44" s="2" t="s">
        <v>458</v>
      </c>
      <c r="B44" s="172">
        <v>0</v>
      </c>
      <c r="C44" s="40">
        <v>0</v>
      </c>
      <c r="D44" s="3">
        <v>0</v>
      </c>
      <c r="E44" s="224">
        <f t="shared" si="5"/>
        <v>0</v>
      </c>
      <c r="F44" s="183"/>
      <c r="G44" s="42"/>
    </row>
    <row r="45" spans="1:7" x14ac:dyDescent="0.45">
      <c r="A45" s="199" t="s">
        <v>409</v>
      </c>
      <c r="B45" s="195"/>
      <c r="C45" s="196"/>
      <c r="D45" s="197"/>
      <c r="E45" s="195"/>
      <c r="F45" s="198"/>
      <c r="G45" s="42"/>
    </row>
    <row r="46" spans="1:7" x14ac:dyDescent="0.45">
      <c r="A46" s="2" t="s">
        <v>426</v>
      </c>
      <c r="B46" s="172">
        <v>0</v>
      </c>
      <c r="C46" s="40">
        <v>0</v>
      </c>
      <c r="D46" s="3">
        <v>0</v>
      </c>
      <c r="E46" s="224">
        <f t="shared" si="0"/>
        <v>0</v>
      </c>
      <c r="F46" s="183"/>
      <c r="G46" s="42"/>
    </row>
    <row r="47" spans="1:7" x14ac:dyDescent="0.45">
      <c r="A47" s="2" t="s">
        <v>427</v>
      </c>
      <c r="B47" s="172">
        <v>0</v>
      </c>
      <c r="C47" s="40">
        <v>0</v>
      </c>
      <c r="D47" s="3">
        <v>0</v>
      </c>
      <c r="E47" s="224">
        <f t="shared" si="0"/>
        <v>0</v>
      </c>
      <c r="F47" s="183"/>
      <c r="G47" s="42"/>
    </row>
  </sheetData>
  <autoFilter ref="A5:E47" xr:uid="{8407FA18-A32F-4318-A87C-3A6E74EAC51E}"/>
  <hyperlinks>
    <hyperlink ref="A3" location="Specifications_Quantities!A1" display="Back to Specs/Quantities Summary Sheet" xr:uid="{3DA57DC7-47DD-4EAE-AF61-796124696199}"/>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A4606-2E29-497E-AFEB-0427136E385D}">
  <sheetPr>
    <tabColor theme="0"/>
  </sheetPr>
  <dimension ref="A1:N46"/>
  <sheetViews>
    <sheetView tabSelected="1" zoomScale="140" zoomScaleNormal="140" workbookViewId="0">
      <selection activeCell="F5" sqref="F5"/>
    </sheetView>
  </sheetViews>
  <sheetFormatPr defaultColWidth="9.1328125" defaultRowHeight="12.75" x14ac:dyDescent="0.35"/>
  <cols>
    <col min="1" max="1" width="17.6640625" style="16" customWidth="1"/>
    <col min="2" max="2" width="12.1328125" style="16" bestFit="1" customWidth="1"/>
    <col min="3" max="3" width="14" style="16" customWidth="1"/>
    <col min="4" max="4" width="10.53125" style="16" bestFit="1" customWidth="1"/>
    <col min="5" max="5" width="12.6640625" style="16" customWidth="1"/>
    <col min="6" max="6" width="12.796875" style="16" customWidth="1"/>
    <col min="7" max="7" width="12.33203125" style="23" customWidth="1"/>
    <col min="8" max="8" width="12.33203125" style="16" bestFit="1" customWidth="1"/>
    <col min="9" max="9" width="12.6640625" style="16" customWidth="1"/>
    <col min="10" max="10" width="22.1328125" style="16" customWidth="1"/>
    <col min="11" max="11" width="1.6640625" style="16" customWidth="1"/>
    <col min="12" max="12" width="9.1328125" style="16"/>
    <col min="13" max="13" width="13.796875" style="16" customWidth="1"/>
    <col min="14" max="16384" width="9.1328125" style="16"/>
  </cols>
  <sheetData>
    <row r="1" spans="1:13" ht="27.75" x14ac:dyDescent="0.35">
      <c r="A1" s="15" t="s">
        <v>307</v>
      </c>
      <c r="B1" s="15" t="s">
        <v>1</v>
      </c>
      <c r="C1" s="15" t="s">
        <v>33</v>
      </c>
      <c r="D1" s="15" t="s">
        <v>57</v>
      </c>
      <c r="E1" s="15" t="s">
        <v>384</v>
      </c>
      <c r="F1" s="15" t="s">
        <v>350</v>
      </c>
      <c r="G1" s="15" t="s">
        <v>34</v>
      </c>
      <c r="H1" s="15" t="s">
        <v>111</v>
      </c>
      <c r="I1" s="15" t="s">
        <v>311</v>
      </c>
      <c r="J1" s="15" t="s">
        <v>7</v>
      </c>
      <c r="K1" s="27"/>
      <c r="L1" s="35" t="s">
        <v>25</v>
      </c>
      <c r="M1" s="35" t="s">
        <v>397</v>
      </c>
    </row>
    <row r="2" spans="1:13" ht="14.25" x14ac:dyDescent="0.35">
      <c r="A2" s="200" t="s">
        <v>313</v>
      </c>
      <c r="B2" s="18" t="s">
        <v>3</v>
      </c>
      <c r="C2" s="18" t="s">
        <v>37</v>
      </c>
      <c r="D2" s="154" t="s">
        <v>317</v>
      </c>
      <c r="E2" s="18">
        <v>2</v>
      </c>
      <c r="F2" s="18" t="s">
        <v>308</v>
      </c>
      <c r="G2" s="18" t="s">
        <v>35</v>
      </c>
      <c r="H2" s="18" t="s">
        <v>51</v>
      </c>
      <c r="I2" s="18" t="s">
        <v>45</v>
      </c>
      <c r="J2" s="17" t="s">
        <v>399</v>
      </c>
      <c r="K2" s="27"/>
      <c r="L2" s="33" t="s">
        <v>383</v>
      </c>
      <c r="M2" s="175"/>
    </row>
    <row r="3" spans="1:13" ht="14.25" x14ac:dyDescent="0.35">
      <c r="A3" s="200" t="s">
        <v>314</v>
      </c>
      <c r="B3" s="18" t="s">
        <v>3</v>
      </c>
      <c r="C3" s="18" t="s">
        <v>37</v>
      </c>
      <c r="D3" s="154" t="s">
        <v>317</v>
      </c>
      <c r="E3" s="18">
        <v>2</v>
      </c>
      <c r="F3" s="18" t="s">
        <v>308</v>
      </c>
      <c r="G3" s="18" t="s">
        <v>312</v>
      </c>
      <c r="H3" s="18" t="s">
        <v>51</v>
      </c>
      <c r="I3" s="18" t="s">
        <v>45</v>
      </c>
      <c r="J3" s="17" t="s">
        <v>399</v>
      </c>
      <c r="K3" s="27"/>
      <c r="L3" s="33" t="s">
        <v>383</v>
      </c>
      <c r="M3" s="175"/>
    </row>
    <row r="4" spans="1:13" ht="25.5" x14ac:dyDescent="0.35">
      <c r="A4" s="200" t="s">
        <v>355</v>
      </c>
      <c r="B4" s="18" t="s">
        <v>3</v>
      </c>
      <c r="C4" s="18" t="s">
        <v>37</v>
      </c>
      <c r="D4" s="154" t="s">
        <v>354</v>
      </c>
      <c r="E4" s="18">
        <v>2</v>
      </c>
      <c r="F4" s="18" t="s">
        <v>308</v>
      </c>
      <c r="G4" s="18" t="s">
        <v>35</v>
      </c>
      <c r="H4" s="18" t="s">
        <v>51</v>
      </c>
      <c r="I4" s="18" t="s">
        <v>45</v>
      </c>
      <c r="J4" s="17" t="s">
        <v>398</v>
      </c>
      <c r="K4" s="27"/>
      <c r="L4" s="33">
        <f>1110+100</f>
        <v>1210</v>
      </c>
      <c r="M4" s="33">
        <f>257+99</f>
        <v>356</v>
      </c>
    </row>
    <row r="5" spans="1:13" ht="25.5" x14ac:dyDescent="0.35">
      <c r="A5" s="200" t="s">
        <v>356</v>
      </c>
      <c r="B5" s="18" t="s">
        <v>3</v>
      </c>
      <c r="C5" s="18" t="s">
        <v>37</v>
      </c>
      <c r="D5" s="154" t="s">
        <v>354</v>
      </c>
      <c r="E5" s="18">
        <v>2</v>
      </c>
      <c r="F5" s="18" t="s">
        <v>308</v>
      </c>
      <c r="G5" s="18" t="s">
        <v>312</v>
      </c>
      <c r="H5" s="18" t="s">
        <v>51</v>
      </c>
      <c r="I5" s="18" t="s">
        <v>45</v>
      </c>
      <c r="J5" s="17" t="s">
        <v>399</v>
      </c>
      <c r="K5" s="27"/>
      <c r="L5" s="33" t="s">
        <v>383</v>
      </c>
      <c r="M5" s="175"/>
    </row>
    <row r="6" spans="1:13" ht="14.25" x14ac:dyDescent="0.35">
      <c r="A6" s="200" t="s">
        <v>319</v>
      </c>
      <c r="B6" s="18" t="s">
        <v>75</v>
      </c>
      <c r="C6" s="18" t="s">
        <v>37</v>
      </c>
      <c r="D6" s="154" t="s">
        <v>317</v>
      </c>
      <c r="E6" s="18">
        <v>1</v>
      </c>
      <c r="F6" s="18" t="s">
        <v>320</v>
      </c>
      <c r="G6" s="18" t="s">
        <v>35</v>
      </c>
      <c r="H6" s="18" t="s">
        <v>39</v>
      </c>
      <c r="I6" s="18" t="s">
        <v>44</v>
      </c>
      <c r="J6" s="17" t="s">
        <v>318</v>
      </c>
      <c r="K6" s="27"/>
      <c r="L6" s="33">
        <v>125</v>
      </c>
      <c r="M6" s="33">
        <v>0</v>
      </c>
    </row>
    <row r="7" spans="1:13" x14ac:dyDescent="0.35">
      <c r="J7" s="32" t="s">
        <v>315</v>
      </c>
      <c r="K7" s="27"/>
      <c r="L7" s="34">
        <f>SUM(L2:L6)</f>
        <v>1335</v>
      </c>
      <c r="M7" s="34">
        <f>SUM(M2:M6)</f>
        <v>356</v>
      </c>
    </row>
    <row r="8" spans="1:13" ht="27.75" x14ac:dyDescent="0.35">
      <c r="A8" s="19" t="s">
        <v>73</v>
      </c>
      <c r="B8" s="19" t="s">
        <v>49</v>
      </c>
      <c r="C8" s="19" t="s">
        <v>43</v>
      </c>
      <c r="D8" s="19" t="s">
        <v>46</v>
      </c>
      <c r="E8" s="19" t="s">
        <v>360</v>
      </c>
      <c r="F8" s="19" t="s">
        <v>357</v>
      </c>
      <c r="G8" s="19" t="s">
        <v>365</v>
      </c>
      <c r="H8" s="19" t="s">
        <v>39</v>
      </c>
      <c r="I8" s="19" t="s">
        <v>369</v>
      </c>
      <c r="J8" s="19" t="s">
        <v>7</v>
      </c>
      <c r="K8" s="27"/>
      <c r="L8" s="35" t="s">
        <v>25</v>
      </c>
      <c r="M8" s="35" t="s">
        <v>397</v>
      </c>
    </row>
    <row r="9" spans="1:13" ht="38.25" x14ac:dyDescent="0.35">
      <c r="A9" s="200" t="s">
        <v>309</v>
      </c>
      <c r="B9" s="18" t="s">
        <v>374</v>
      </c>
      <c r="C9" s="18" t="s">
        <v>44</v>
      </c>
      <c r="D9" s="20" t="s">
        <v>5</v>
      </c>
      <c r="E9" s="20" t="s">
        <v>321</v>
      </c>
      <c r="F9" s="20" t="s">
        <v>358</v>
      </c>
      <c r="G9" s="20" t="s">
        <v>366</v>
      </c>
      <c r="H9" s="20" t="s">
        <v>39</v>
      </c>
      <c r="I9" s="18" t="s">
        <v>370</v>
      </c>
      <c r="J9" s="17" t="s">
        <v>364</v>
      </c>
      <c r="K9" s="27"/>
      <c r="L9" s="33">
        <f>4321</f>
        <v>4321</v>
      </c>
      <c r="M9" s="33">
        <f>760</f>
        <v>760</v>
      </c>
    </row>
    <row r="10" spans="1:13" ht="39" customHeight="1" x14ac:dyDescent="0.35">
      <c r="A10" s="200" t="s">
        <v>361</v>
      </c>
      <c r="B10" s="18" t="s">
        <v>374</v>
      </c>
      <c r="C10" s="18" t="s">
        <v>44</v>
      </c>
      <c r="D10" s="20" t="s">
        <v>5</v>
      </c>
      <c r="E10" s="20" t="s">
        <v>321</v>
      </c>
      <c r="F10" s="20" t="s">
        <v>359</v>
      </c>
      <c r="G10" s="20" t="s">
        <v>367</v>
      </c>
      <c r="H10" s="20" t="s">
        <v>39</v>
      </c>
      <c r="I10" s="18" t="s">
        <v>372</v>
      </c>
      <c r="J10" s="17" t="s">
        <v>363</v>
      </c>
      <c r="K10" s="27"/>
      <c r="L10" s="33">
        <f>3057</f>
        <v>3057</v>
      </c>
      <c r="M10" s="33">
        <f>1950</f>
        <v>1950</v>
      </c>
    </row>
    <row r="11" spans="1:13" ht="39" customHeight="1" x14ac:dyDescent="0.35">
      <c r="A11" s="200" t="s">
        <v>310</v>
      </c>
      <c r="B11" s="18" t="s">
        <v>374</v>
      </c>
      <c r="C11" s="18" t="s">
        <v>44</v>
      </c>
      <c r="D11" s="20" t="s">
        <v>5</v>
      </c>
      <c r="E11" s="20" t="s">
        <v>321</v>
      </c>
      <c r="F11" s="20" t="s">
        <v>359</v>
      </c>
      <c r="G11" s="20" t="s">
        <v>368</v>
      </c>
      <c r="H11" s="20" t="s">
        <v>39</v>
      </c>
      <c r="I11" s="18" t="s">
        <v>371</v>
      </c>
      <c r="J11" s="17" t="s">
        <v>362</v>
      </c>
      <c r="K11" s="27"/>
      <c r="L11" s="33">
        <v>647</v>
      </c>
      <c r="M11" s="33">
        <v>0</v>
      </c>
    </row>
    <row r="12" spans="1:13" ht="39" customHeight="1" x14ac:dyDescent="0.35">
      <c r="A12" s="200" t="s">
        <v>393</v>
      </c>
      <c r="B12" s="18" t="s">
        <v>374</v>
      </c>
      <c r="C12" s="18" t="s">
        <v>338</v>
      </c>
      <c r="D12" s="20" t="s">
        <v>5</v>
      </c>
      <c r="E12" s="20" t="s">
        <v>321</v>
      </c>
      <c r="F12" s="20" t="s">
        <v>337</v>
      </c>
      <c r="G12" s="20" t="s">
        <v>394</v>
      </c>
      <c r="H12" s="20" t="s">
        <v>39</v>
      </c>
      <c r="I12" s="18" t="s">
        <v>395</v>
      </c>
      <c r="J12" s="17" t="s">
        <v>396</v>
      </c>
      <c r="K12" s="27"/>
      <c r="L12" s="33">
        <f>1500*0.3</f>
        <v>450</v>
      </c>
      <c r="M12" s="33">
        <v>0</v>
      </c>
    </row>
    <row r="13" spans="1:13" x14ac:dyDescent="0.35">
      <c r="A13" s="18"/>
      <c r="B13" s="18"/>
      <c r="C13" s="18"/>
      <c r="D13" s="18"/>
      <c r="E13" s="20"/>
      <c r="F13" s="18"/>
      <c r="G13" s="18"/>
      <c r="H13" s="18"/>
      <c r="I13" s="18"/>
      <c r="J13" s="31" t="s">
        <v>82</v>
      </c>
      <c r="K13" s="27"/>
      <c r="L13" s="24">
        <f>SUM(L9:L12)</f>
        <v>8475</v>
      </c>
      <c r="M13" s="24">
        <f>SUM(M9:M12)</f>
        <v>2710</v>
      </c>
    </row>
    <row r="14" spans="1:13" ht="28.5" customHeight="1" x14ac:dyDescent="0.35">
      <c r="A14" s="25" t="s">
        <v>74</v>
      </c>
      <c r="B14" s="28" t="s">
        <v>49</v>
      </c>
      <c r="C14" s="28" t="s">
        <v>43</v>
      </c>
      <c r="D14" s="28" t="s">
        <v>46</v>
      </c>
      <c r="E14" s="28" t="s">
        <v>360</v>
      </c>
      <c r="F14" s="28" t="s">
        <v>357</v>
      </c>
      <c r="G14" s="28" t="s">
        <v>365</v>
      </c>
      <c r="H14" s="28" t="s">
        <v>39</v>
      </c>
      <c r="I14" s="28" t="s">
        <v>369</v>
      </c>
      <c r="J14" s="28" t="s">
        <v>7</v>
      </c>
      <c r="K14" s="27"/>
      <c r="L14" s="35" t="s">
        <v>25</v>
      </c>
      <c r="M14" s="35" t="s">
        <v>397</v>
      </c>
    </row>
    <row r="15" spans="1:13" ht="60.5" customHeight="1" x14ac:dyDescent="0.35">
      <c r="A15" s="200" t="s">
        <v>375</v>
      </c>
      <c r="B15" s="18" t="s">
        <v>377</v>
      </c>
      <c r="C15" s="18" t="s">
        <v>44</v>
      </c>
      <c r="D15" s="20" t="s">
        <v>5</v>
      </c>
      <c r="E15" s="20" t="s">
        <v>379</v>
      </c>
      <c r="F15" s="20" t="s">
        <v>359</v>
      </c>
      <c r="G15" s="20" t="s">
        <v>373</v>
      </c>
      <c r="H15" s="20" t="s">
        <v>39</v>
      </c>
      <c r="I15" s="18" t="s">
        <v>382</v>
      </c>
      <c r="J15" s="17" t="s">
        <v>316</v>
      </c>
      <c r="K15" s="27"/>
      <c r="L15" s="33">
        <v>51</v>
      </c>
      <c r="M15" s="33">
        <v>0</v>
      </c>
    </row>
    <row r="16" spans="1:13" ht="51.75" customHeight="1" x14ac:dyDescent="0.35">
      <c r="A16" s="200" t="s">
        <v>380</v>
      </c>
      <c r="B16" s="18" t="s">
        <v>377</v>
      </c>
      <c r="C16" s="18" t="s">
        <v>44</v>
      </c>
      <c r="D16" s="20" t="s">
        <v>5</v>
      </c>
      <c r="E16" s="20" t="s">
        <v>379</v>
      </c>
      <c r="F16" s="29" t="s">
        <v>378</v>
      </c>
      <c r="G16" s="20" t="s">
        <v>373</v>
      </c>
      <c r="H16" s="20" t="s">
        <v>39</v>
      </c>
      <c r="I16" s="20" t="s">
        <v>39</v>
      </c>
      <c r="J16" s="17" t="s">
        <v>8</v>
      </c>
      <c r="K16" s="27"/>
      <c r="L16" s="33">
        <f>60-30</f>
        <v>30</v>
      </c>
      <c r="M16" s="33">
        <f>1003</f>
        <v>1003</v>
      </c>
    </row>
    <row r="17" spans="1:14" ht="28.5" customHeight="1" x14ac:dyDescent="0.35">
      <c r="A17" s="200" t="s">
        <v>381</v>
      </c>
      <c r="B17" s="18" t="s">
        <v>377</v>
      </c>
      <c r="C17" s="18" t="s">
        <v>45</v>
      </c>
      <c r="D17" s="20" t="s">
        <v>376</v>
      </c>
      <c r="E17" s="20" t="s">
        <v>379</v>
      </c>
      <c r="F17" s="29" t="s">
        <v>378</v>
      </c>
      <c r="G17" s="20" t="s">
        <v>373</v>
      </c>
      <c r="H17" s="20" t="s">
        <v>39</v>
      </c>
      <c r="I17" s="20" t="s">
        <v>39</v>
      </c>
      <c r="J17" s="17" t="s">
        <v>8</v>
      </c>
      <c r="K17" s="27"/>
      <c r="L17" s="33">
        <v>30</v>
      </c>
      <c r="M17" s="33">
        <v>0</v>
      </c>
    </row>
    <row r="18" spans="1:14" ht="38.25" x14ac:dyDescent="0.35">
      <c r="A18" s="200" t="s">
        <v>392</v>
      </c>
      <c r="B18" s="18" t="s">
        <v>377</v>
      </c>
      <c r="C18" s="18" t="s">
        <v>338</v>
      </c>
      <c r="D18" s="20" t="s">
        <v>376</v>
      </c>
      <c r="E18" s="20" t="s">
        <v>379</v>
      </c>
      <c r="F18" s="29" t="s">
        <v>378</v>
      </c>
      <c r="G18" s="20" t="s">
        <v>394</v>
      </c>
      <c r="H18" s="20" t="s">
        <v>39</v>
      </c>
      <c r="I18" s="20" t="s">
        <v>39</v>
      </c>
      <c r="J18" s="17" t="s">
        <v>396</v>
      </c>
      <c r="K18" s="27"/>
      <c r="L18" s="33">
        <f>1500*0.7</f>
        <v>1050</v>
      </c>
      <c r="M18" s="33">
        <v>0</v>
      </c>
    </row>
    <row r="19" spans="1:14" ht="25.5" x14ac:dyDescent="0.35">
      <c r="J19" s="31" t="s">
        <v>83</v>
      </c>
      <c r="K19" s="27"/>
      <c r="L19" s="26">
        <f>SUM(L15:L18)</f>
        <v>1161</v>
      </c>
      <c r="M19" s="26">
        <f>SUM(M15:M18)</f>
        <v>1003</v>
      </c>
    </row>
    <row r="20" spans="1:14" ht="27.75" x14ac:dyDescent="0.35">
      <c r="A20" s="169" t="s">
        <v>340</v>
      </c>
      <c r="B20" s="169" t="s">
        <v>331</v>
      </c>
      <c r="C20" s="169" t="s">
        <v>330</v>
      </c>
      <c r="D20" s="169" t="s">
        <v>65</v>
      </c>
      <c r="E20" s="169" t="s">
        <v>329</v>
      </c>
      <c r="F20" s="169" t="s">
        <v>326</v>
      </c>
      <c r="G20" s="169" t="s">
        <v>43</v>
      </c>
      <c r="H20" s="169" t="s">
        <v>111</v>
      </c>
      <c r="I20" s="220" t="s">
        <v>39</v>
      </c>
      <c r="J20" s="169" t="s">
        <v>7</v>
      </c>
      <c r="K20" s="27"/>
      <c r="L20" s="35" t="s">
        <v>25</v>
      </c>
      <c r="M20" s="35" t="s">
        <v>397</v>
      </c>
    </row>
    <row r="21" spans="1:14" ht="25.5" x14ac:dyDescent="0.35">
      <c r="A21" s="200" t="s">
        <v>335</v>
      </c>
      <c r="B21" s="18">
        <v>2</v>
      </c>
      <c r="C21" s="18" t="s">
        <v>323</v>
      </c>
      <c r="D21" s="18" t="s">
        <v>39</v>
      </c>
      <c r="E21" s="18" t="s">
        <v>324</v>
      </c>
      <c r="F21" s="18">
        <v>12</v>
      </c>
      <c r="G21" s="18" t="s">
        <v>45</v>
      </c>
      <c r="H21" s="20" t="s">
        <v>51</v>
      </c>
      <c r="I21" s="21" t="s">
        <v>39</v>
      </c>
      <c r="J21" s="17" t="s">
        <v>332</v>
      </c>
      <c r="K21" s="27"/>
      <c r="L21" s="33">
        <f>130-37</f>
        <v>93</v>
      </c>
      <c r="M21" s="33">
        <f>93+37+37</f>
        <v>167</v>
      </c>
    </row>
    <row r="22" spans="1:14" ht="25.5" x14ac:dyDescent="0.35">
      <c r="A22" s="200" t="s">
        <v>336</v>
      </c>
      <c r="B22" s="18">
        <v>2</v>
      </c>
      <c r="C22" s="18" t="s">
        <v>323</v>
      </c>
      <c r="D22" s="18" t="s">
        <v>39</v>
      </c>
      <c r="E22" s="18" t="s">
        <v>324</v>
      </c>
      <c r="F22" s="18">
        <v>48</v>
      </c>
      <c r="G22" s="18" t="s">
        <v>45</v>
      </c>
      <c r="H22" s="20" t="s">
        <v>51</v>
      </c>
      <c r="I22" s="21" t="s">
        <v>39</v>
      </c>
      <c r="J22" s="17" t="s">
        <v>332</v>
      </c>
      <c r="K22" s="27"/>
      <c r="L22" s="33">
        <v>30</v>
      </c>
      <c r="M22" s="33">
        <v>30</v>
      </c>
    </row>
    <row r="23" spans="1:14" ht="25.5" x14ac:dyDescent="0.35">
      <c r="A23" s="200" t="s">
        <v>325</v>
      </c>
      <c r="B23" s="18">
        <v>2</v>
      </c>
      <c r="C23" s="18" t="s">
        <v>323</v>
      </c>
      <c r="D23" s="18" t="s">
        <v>4</v>
      </c>
      <c r="E23" s="18" t="s">
        <v>39</v>
      </c>
      <c r="F23" s="18" t="s">
        <v>327</v>
      </c>
      <c r="G23" s="18" t="s">
        <v>44</v>
      </c>
      <c r="H23" s="20" t="s">
        <v>51</v>
      </c>
      <c r="I23" s="21" t="s">
        <v>39</v>
      </c>
      <c r="J23" s="17" t="s">
        <v>332</v>
      </c>
      <c r="K23" s="27"/>
      <c r="L23" s="33">
        <f>109-45</f>
        <v>64</v>
      </c>
      <c r="M23" s="33">
        <v>45</v>
      </c>
    </row>
    <row r="24" spans="1:14" ht="25.5" x14ac:dyDescent="0.35">
      <c r="A24" s="200" t="s">
        <v>15</v>
      </c>
      <c r="B24" s="18">
        <v>2</v>
      </c>
      <c r="C24" s="18" t="s">
        <v>322</v>
      </c>
      <c r="D24" s="18" t="s">
        <v>39</v>
      </c>
      <c r="E24" s="18" t="s">
        <v>323</v>
      </c>
      <c r="F24" s="18">
        <v>48</v>
      </c>
      <c r="G24" s="18" t="s">
        <v>45</v>
      </c>
      <c r="H24" s="20" t="s">
        <v>51</v>
      </c>
      <c r="I24" s="21" t="s">
        <v>39</v>
      </c>
      <c r="J24" s="17" t="s">
        <v>332</v>
      </c>
      <c r="K24" s="27"/>
      <c r="L24" s="33">
        <v>16</v>
      </c>
      <c r="M24" s="33">
        <v>0</v>
      </c>
      <c r="N24" s="178"/>
    </row>
    <row r="25" spans="1:14" ht="25.5" x14ac:dyDescent="0.35">
      <c r="A25" s="200" t="s">
        <v>328</v>
      </c>
      <c r="B25" s="18" t="s">
        <v>400</v>
      </c>
      <c r="C25" s="18" t="s">
        <v>322</v>
      </c>
      <c r="D25" s="18" t="s">
        <v>39</v>
      </c>
      <c r="E25" s="18" t="s">
        <v>322</v>
      </c>
      <c r="F25" s="18" t="s">
        <v>400</v>
      </c>
      <c r="G25" s="18" t="s">
        <v>45</v>
      </c>
      <c r="H25" s="20" t="s">
        <v>51</v>
      </c>
      <c r="I25" s="21" t="s">
        <v>39</v>
      </c>
      <c r="J25" s="17" t="s">
        <v>332</v>
      </c>
      <c r="K25" s="27"/>
      <c r="L25" s="33">
        <v>4</v>
      </c>
      <c r="M25" s="33">
        <v>0</v>
      </c>
    </row>
    <row r="26" spans="1:14" ht="28.5" x14ac:dyDescent="0.35">
      <c r="A26" s="200" t="s">
        <v>334</v>
      </c>
      <c r="B26" s="18" t="s">
        <v>386</v>
      </c>
      <c r="C26" s="18" t="s">
        <v>322</v>
      </c>
      <c r="D26" s="18" t="s">
        <v>39</v>
      </c>
      <c r="E26" s="18" t="s">
        <v>322</v>
      </c>
      <c r="F26" s="18" t="s">
        <v>386</v>
      </c>
      <c r="G26" s="18" t="s">
        <v>45</v>
      </c>
      <c r="H26" s="20" t="s">
        <v>51</v>
      </c>
      <c r="I26" s="21" t="s">
        <v>39</v>
      </c>
      <c r="J26" s="17" t="s">
        <v>332</v>
      </c>
      <c r="K26" s="27"/>
      <c r="L26" s="33">
        <v>8</v>
      </c>
      <c r="M26" s="33">
        <v>0</v>
      </c>
    </row>
    <row r="27" spans="1:14" ht="28.5" x14ac:dyDescent="0.35">
      <c r="A27" s="200" t="s">
        <v>333</v>
      </c>
      <c r="B27" s="18">
        <v>4</v>
      </c>
      <c r="C27" s="18" t="s">
        <v>322</v>
      </c>
      <c r="D27" s="18" t="s">
        <v>39</v>
      </c>
      <c r="E27" s="18" t="s">
        <v>337</v>
      </c>
      <c r="F27" s="18" t="s">
        <v>387</v>
      </c>
      <c r="G27" s="18" t="s">
        <v>338</v>
      </c>
      <c r="H27" s="20" t="s">
        <v>51</v>
      </c>
      <c r="I27" s="21" t="s">
        <v>39</v>
      </c>
      <c r="J27" s="17" t="s">
        <v>332</v>
      </c>
      <c r="K27" s="27"/>
      <c r="L27" s="33">
        <v>24</v>
      </c>
      <c r="M27" s="33">
        <v>0</v>
      </c>
    </row>
    <row r="28" spans="1:14" ht="25.5" x14ac:dyDescent="0.35">
      <c r="A28" s="200" t="s">
        <v>339</v>
      </c>
      <c r="B28" s="18">
        <v>4</v>
      </c>
      <c r="C28" s="18" t="s">
        <v>322</v>
      </c>
      <c r="D28" s="18" t="s">
        <v>39</v>
      </c>
      <c r="E28" s="18" t="s">
        <v>322</v>
      </c>
      <c r="F28" s="18">
        <v>8</v>
      </c>
      <c r="G28" s="18" t="s">
        <v>45</v>
      </c>
      <c r="H28" s="20" t="s">
        <v>51</v>
      </c>
      <c r="I28" s="21" t="s">
        <v>39</v>
      </c>
      <c r="J28" s="17" t="s">
        <v>332</v>
      </c>
      <c r="K28" s="27"/>
      <c r="L28" s="33">
        <v>2</v>
      </c>
      <c r="M28" s="33">
        <v>0</v>
      </c>
    </row>
    <row r="29" spans="1:14" x14ac:dyDescent="0.35">
      <c r="G29" s="16"/>
      <c r="J29" s="31" t="s">
        <v>389</v>
      </c>
      <c r="K29" s="27"/>
      <c r="L29" s="173">
        <f>SUM(L21:L28)</f>
        <v>241</v>
      </c>
      <c r="M29" s="173">
        <f>SUM(M21:M28)</f>
        <v>242</v>
      </c>
    </row>
    <row r="31" spans="1:14" x14ac:dyDescent="0.35">
      <c r="K31" s="27"/>
    </row>
    <row r="32" spans="1:14" ht="25.5" x14ac:dyDescent="0.35">
      <c r="A32" s="22" t="s">
        <v>340</v>
      </c>
      <c r="B32" s="22" t="s">
        <v>388</v>
      </c>
      <c r="C32" s="22" t="s">
        <v>57</v>
      </c>
      <c r="D32" s="22" t="s">
        <v>43</v>
      </c>
      <c r="E32" s="22" t="s">
        <v>111</v>
      </c>
      <c r="F32" s="22" t="s">
        <v>403</v>
      </c>
      <c r="G32" s="22" t="s">
        <v>409</v>
      </c>
      <c r="H32" s="22" t="s">
        <v>39</v>
      </c>
      <c r="I32" s="22" t="s">
        <v>39</v>
      </c>
      <c r="J32" s="22" t="s">
        <v>7</v>
      </c>
      <c r="K32" s="27"/>
      <c r="L32" s="35" t="s">
        <v>25</v>
      </c>
      <c r="M32" s="85"/>
    </row>
    <row r="33" spans="1:12" ht="25.5" x14ac:dyDescent="0.35">
      <c r="A33" s="200" t="s">
        <v>341</v>
      </c>
      <c r="B33" s="18" t="s">
        <v>401</v>
      </c>
      <c r="C33" s="18" t="s">
        <v>402</v>
      </c>
      <c r="D33" s="18" t="s">
        <v>338</v>
      </c>
      <c r="E33" s="18" t="s">
        <v>51</v>
      </c>
      <c r="F33" s="18" t="s">
        <v>51</v>
      </c>
      <c r="G33" s="18" t="s">
        <v>39</v>
      </c>
      <c r="H33" s="18" t="s">
        <v>39</v>
      </c>
      <c r="I33" s="18" t="s">
        <v>39</v>
      </c>
      <c r="J33" s="17" t="s">
        <v>332</v>
      </c>
      <c r="K33" s="27"/>
      <c r="L33" s="20">
        <v>8</v>
      </c>
    </row>
    <row r="34" spans="1:12" ht="25.5" x14ac:dyDescent="0.35">
      <c r="A34" s="200" t="s">
        <v>342</v>
      </c>
      <c r="B34" s="18">
        <v>8</v>
      </c>
      <c r="C34" s="18" t="s">
        <v>408</v>
      </c>
      <c r="D34" s="18" t="s">
        <v>338</v>
      </c>
      <c r="E34" s="18" t="s">
        <v>404</v>
      </c>
      <c r="F34" s="18" t="s">
        <v>404</v>
      </c>
      <c r="G34" s="18" t="s">
        <v>410</v>
      </c>
      <c r="H34" s="18" t="s">
        <v>39</v>
      </c>
      <c r="I34" s="18" t="s">
        <v>39</v>
      </c>
      <c r="J34" s="17" t="s">
        <v>332</v>
      </c>
      <c r="K34" s="27"/>
      <c r="L34" s="20">
        <v>12</v>
      </c>
    </row>
    <row r="35" spans="1:12" ht="25.5" x14ac:dyDescent="0.35">
      <c r="A35" s="200" t="s">
        <v>343</v>
      </c>
      <c r="B35" s="18" t="s">
        <v>39</v>
      </c>
      <c r="C35" s="18" t="s">
        <v>39</v>
      </c>
      <c r="D35" s="18" t="s">
        <v>39</v>
      </c>
      <c r="E35" s="18" t="s">
        <v>39</v>
      </c>
      <c r="F35" s="18" t="s">
        <v>39</v>
      </c>
      <c r="G35" s="18" t="s">
        <v>39</v>
      </c>
      <c r="H35" s="18" t="s">
        <v>39</v>
      </c>
      <c r="I35" s="18" t="s">
        <v>39</v>
      </c>
      <c r="J35" s="17" t="s">
        <v>332</v>
      </c>
      <c r="K35" s="27"/>
      <c r="L35" s="20" t="s">
        <v>391</v>
      </c>
    </row>
    <row r="36" spans="1:12" ht="63.75" x14ac:dyDescent="0.35">
      <c r="A36" s="200" t="s">
        <v>406</v>
      </c>
      <c r="B36" s="18">
        <v>4</v>
      </c>
      <c r="C36" s="18" t="s">
        <v>390</v>
      </c>
      <c r="D36" s="18" t="s">
        <v>45</v>
      </c>
      <c r="E36" s="18" t="s">
        <v>51</v>
      </c>
      <c r="F36" s="18" t="s">
        <v>51</v>
      </c>
      <c r="G36" s="18" t="s">
        <v>39</v>
      </c>
      <c r="H36" s="18" t="s">
        <v>39</v>
      </c>
      <c r="I36" s="18" t="s">
        <v>39</v>
      </c>
      <c r="J36" s="17" t="s">
        <v>412</v>
      </c>
      <c r="K36" s="27"/>
      <c r="L36" s="20" t="s">
        <v>411</v>
      </c>
    </row>
    <row r="37" spans="1:12" ht="28.5" x14ac:dyDescent="0.35">
      <c r="A37" s="200" t="s">
        <v>405</v>
      </c>
      <c r="B37" s="18" t="s">
        <v>39</v>
      </c>
      <c r="C37" s="18" t="s">
        <v>39</v>
      </c>
      <c r="D37" s="18" t="s">
        <v>39</v>
      </c>
      <c r="E37" s="18" t="s">
        <v>39</v>
      </c>
      <c r="F37" s="18" t="s">
        <v>39</v>
      </c>
      <c r="G37" s="18" t="s">
        <v>39</v>
      </c>
      <c r="H37" s="18" t="s">
        <v>39</v>
      </c>
      <c r="I37" s="18" t="s">
        <v>39</v>
      </c>
      <c r="J37" s="17" t="s">
        <v>332</v>
      </c>
      <c r="K37" s="27"/>
      <c r="L37" s="20" t="s">
        <v>39</v>
      </c>
    </row>
    <row r="38" spans="1:12" ht="28.5" x14ac:dyDescent="0.35">
      <c r="A38" s="200" t="s">
        <v>344</v>
      </c>
      <c r="B38" s="18">
        <v>4</v>
      </c>
      <c r="C38" s="18" t="s">
        <v>97</v>
      </c>
      <c r="D38" s="18" t="s">
        <v>338</v>
      </c>
      <c r="E38" s="18" t="s">
        <v>51</v>
      </c>
      <c r="F38" s="18" t="s">
        <v>51</v>
      </c>
      <c r="G38" s="18" t="s">
        <v>39</v>
      </c>
      <c r="H38" s="18" t="s">
        <v>39</v>
      </c>
      <c r="I38" s="18" t="s">
        <v>39</v>
      </c>
      <c r="J38" s="17" t="s">
        <v>332</v>
      </c>
      <c r="K38" s="27"/>
      <c r="L38" s="20" t="s">
        <v>352</v>
      </c>
    </row>
    <row r="39" spans="1:12" ht="42.75" x14ac:dyDescent="0.35">
      <c r="A39" s="200" t="s">
        <v>106</v>
      </c>
      <c r="B39" s="18">
        <v>4</v>
      </c>
      <c r="C39" s="18" t="s">
        <v>97</v>
      </c>
      <c r="D39" s="18" t="s">
        <v>338</v>
      </c>
      <c r="E39" s="18" t="s">
        <v>51</v>
      </c>
      <c r="F39" s="18" t="s">
        <v>51</v>
      </c>
      <c r="G39" s="18" t="s">
        <v>39</v>
      </c>
      <c r="H39" s="18" t="s">
        <v>39</v>
      </c>
      <c r="I39" s="18" t="s">
        <v>39</v>
      </c>
      <c r="J39" s="17" t="s">
        <v>332</v>
      </c>
      <c r="K39" s="27"/>
      <c r="L39" s="20">
        <v>8</v>
      </c>
    </row>
    <row r="40" spans="1:12" ht="51" x14ac:dyDescent="0.35">
      <c r="A40" s="200" t="s">
        <v>345</v>
      </c>
      <c r="B40" s="180" t="s">
        <v>39</v>
      </c>
      <c r="C40" s="180" t="s">
        <v>39</v>
      </c>
      <c r="D40" s="180" t="s">
        <v>39</v>
      </c>
      <c r="E40" s="180" t="s">
        <v>39</v>
      </c>
      <c r="F40" s="180" t="s">
        <v>39</v>
      </c>
      <c r="G40" s="180" t="s">
        <v>39</v>
      </c>
      <c r="H40" s="180" t="s">
        <v>39</v>
      </c>
      <c r="I40" s="180" t="s">
        <v>39</v>
      </c>
      <c r="J40" s="17" t="s">
        <v>413</v>
      </c>
      <c r="K40" s="27"/>
      <c r="L40" s="20" t="s">
        <v>39</v>
      </c>
    </row>
    <row r="41" spans="1:12" ht="63.75" x14ac:dyDescent="0.35">
      <c r="A41" s="200" t="s">
        <v>346</v>
      </c>
      <c r="B41" s="180" t="s">
        <v>39</v>
      </c>
      <c r="C41" s="180" t="s">
        <v>39</v>
      </c>
      <c r="D41" s="180" t="s">
        <v>39</v>
      </c>
      <c r="E41" s="180" t="s">
        <v>39</v>
      </c>
      <c r="F41" s="180" t="s">
        <v>39</v>
      </c>
      <c r="G41" s="180" t="s">
        <v>39</v>
      </c>
      <c r="H41" s="180" t="s">
        <v>39</v>
      </c>
      <c r="I41" s="180" t="s">
        <v>39</v>
      </c>
      <c r="J41" s="17" t="s">
        <v>414</v>
      </c>
      <c r="K41" s="27"/>
      <c r="L41" s="20" t="s">
        <v>39</v>
      </c>
    </row>
    <row r="42" spans="1:12" ht="42.75" x14ac:dyDescent="0.35">
      <c r="A42" s="200" t="s">
        <v>347</v>
      </c>
      <c r="B42" s="18" t="s">
        <v>391</v>
      </c>
      <c r="C42" s="18" t="s">
        <v>337</v>
      </c>
      <c r="D42" s="18" t="s">
        <v>338</v>
      </c>
      <c r="E42" s="18" t="s">
        <v>39</v>
      </c>
      <c r="F42" s="18" t="s">
        <v>39</v>
      </c>
      <c r="G42" s="18" t="s">
        <v>39</v>
      </c>
      <c r="H42" s="18" t="s">
        <v>39</v>
      </c>
      <c r="I42" s="18" t="s">
        <v>39</v>
      </c>
      <c r="J42" s="17" t="s">
        <v>332</v>
      </c>
      <c r="K42" s="27"/>
      <c r="L42" s="20" t="s">
        <v>391</v>
      </c>
    </row>
    <row r="43" spans="1:12" ht="57" x14ac:dyDescent="0.35">
      <c r="A43" s="200" t="s">
        <v>415</v>
      </c>
      <c r="B43" s="18" t="s">
        <v>391</v>
      </c>
      <c r="C43" s="18" t="s">
        <v>337</v>
      </c>
      <c r="D43" s="18" t="s">
        <v>338</v>
      </c>
      <c r="E43" s="18" t="s">
        <v>39</v>
      </c>
      <c r="F43" s="18" t="s">
        <v>39</v>
      </c>
      <c r="G43" s="18" t="s">
        <v>39</v>
      </c>
      <c r="H43" s="18" t="s">
        <v>39</v>
      </c>
      <c r="I43" s="18" t="s">
        <v>39</v>
      </c>
      <c r="J43" s="17" t="s">
        <v>416</v>
      </c>
      <c r="K43" s="27"/>
      <c r="L43" s="20" t="s">
        <v>391</v>
      </c>
    </row>
    <row r="44" spans="1:12" ht="42.75" x14ac:dyDescent="0.35">
      <c r="A44" s="200" t="s">
        <v>348</v>
      </c>
      <c r="B44" s="18" t="s">
        <v>391</v>
      </c>
      <c r="C44" s="18" t="s">
        <v>337</v>
      </c>
      <c r="D44" s="18" t="s">
        <v>338</v>
      </c>
      <c r="E44" s="18" t="s">
        <v>51</v>
      </c>
      <c r="F44" s="18" t="s">
        <v>39</v>
      </c>
      <c r="G44" s="18" t="s">
        <v>39</v>
      </c>
      <c r="H44" s="18" t="s">
        <v>39</v>
      </c>
      <c r="I44" s="18" t="s">
        <v>39</v>
      </c>
      <c r="J44" s="17" t="s">
        <v>332</v>
      </c>
      <c r="K44" s="27"/>
      <c r="L44" s="179" t="s">
        <v>407</v>
      </c>
    </row>
    <row r="45" spans="1:12" ht="42.75" x14ac:dyDescent="0.35">
      <c r="A45" s="200" t="s">
        <v>349</v>
      </c>
      <c r="B45" s="18" t="s">
        <v>391</v>
      </c>
      <c r="C45" s="18" t="s">
        <v>337</v>
      </c>
      <c r="D45" s="18" t="s">
        <v>338</v>
      </c>
      <c r="E45" s="18" t="s">
        <v>51</v>
      </c>
      <c r="F45" s="18" t="s">
        <v>39</v>
      </c>
      <c r="G45" s="18" t="s">
        <v>39</v>
      </c>
      <c r="H45" s="18" t="s">
        <v>39</v>
      </c>
      <c r="I45" s="18" t="s">
        <v>39</v>
      </c>
      <c r="J45" s="17" t="s">
        <v>332</v>
      </c>
      <c r="K45" s="27"/>
      <c r="L45" s="20" t="s">
        <v>391</v>
      </c>
    </row>
    <row r="46" spans="1:12" x14ac:dyDescent="0.35">
      <c r="J46" s="31" t="s">
        <v>389</v>
      </c>
      <c r="K46" s="27"/>
      <c r="L46" s="174">
        <f>SUM(L33:L45)</f>
        <v>28</v>
      </c>
    </row>
  </sheetData>
  <hyperlinks>
    <hyperlink ref="A2" location="'48-Port-Type3'!A1" display="48-Port-Type3" xr:uid="{07019449-84E5-4157-9849-32DEAA229F67}"/>
    <hyperlink ref="A3" location="'48-Port-Type4'!A1" display="48-Port-Type4" xr:uid="{B42C5E29-C4E9-4517-9F5D-5E9FB4254030}"/>
    <hyperlink ref="A4" location="'48-Port-Type3-mGig'!A1" display="48-Port-Type3-mGig" xr:uid="{5635677D-903E-472D-A364-E84BFFBA1291}"/>
    <hyperlink ref="A5" location="'48-Port-Type4-mGig'!A1" display="48-Port-Type4-mGig" xr:uid="{EAFA794F-8179-423A-80F1-BB56DA774589}"/>
    <hyperlink ref="A6" location="'8-Port'!A1" display="8-Port" xr:uid="{4EAAF6F6-504D-4E95-BA73-D96BA014D00F}"/>
    <hyperlink ref="A9" location="'WiFi-Indoor-Housing'!A1" display="WiFi-Indoor-Housing" xr:uid="{7F95A9F8-4EE9-4DF8-A8EE-2752EAE8556E}"/>
    <hyperlink ref="A10" location="'WiFi-Indoor-Common'!A1" display="WiFi-Indoor-Common" xr:uid="{08CDD922-180E-479B-9369-F7C374C864E0}"/>
    <hyperlink ref="A11" location="'WiFi-Indoor-Classroom'!A1" display="WiFi-Indoor-Classroom" xr:uid="{FE696DD0-02EF-406E-9DEC-102B0CE2C2ED}"/>
    <hyperlink ref="A12" location="'WiFi-Indoor-Venues'!A1" display="WiFi-Indoor-Venues" xr:uid="{6AF24E5F-6014-45BC-AF6B-B90BCE2F1A5D}"/>
    <hyperlink ref="A15" location="'WiFi-Garage'!A1" display="WiFi-Garage" xr:uid="{8DDD0473-64EE-403F-B5A5-60D59C0851F5}"/>
    <hyperlink ref="A16" location="'WiFi-Outdoor-Copper'!A1" display="WiFi-Outdoor-Copper" xr:uid="{C9F40A10-45AE-4F74-92C4-383881E92127}"/>
    <hyperlink ref="A17" location="'WiFi-Outdoor-Fiber'!A1" display="WiFi-Outdoor-Fiber" xr:uid="{71AC76F0-0B28-47F0-A71D-54E13883481E}"/>
    <hyperlink ref="A18" location="'WiFi-Outdoor-Venues'!A1" display="WiFi-Outdoor-Venues" xr:uid="{D35ED8A7-F571-496A-A0DD-9D013A304155}"/>
    <hyperlink ref="A21" location="'Aggregation - Small'!A1" display="Aggregation - Small" xr:uid="{A715A470-9F43-47B1-9554-E8EBFE84002A}"/>
    <hyperlink ref="A22" location="'Aggregation - Large'!A1" display="Aggregation - Large" xr:uid="{A7D04A10-C1CA-4854-A9A8-0DBD38CC9F11}"/>
    <hyperlink ref="A23" location="'Aggregation - Hybrid'!A1" display="Hybrid Aggregation" xr:uid="{F9416BD7-8769-4EA9-A382-48B7D8BA4BA8}"/>
    <hyperlink ref="A24" location="Distribution!A1" display="Distribution" xr:uid="{7045729F-9F21-4205-A72B-806D178F8575}"/>
    <hyperlink ref="A25" location="Core!A1" display="Core Routers" xr:uid="{B040071B-91A0-4848-B8BD-53AC42ACB6FF}"/>
    <hyperlink ref="A26" location="'Data Center - Spine'!A1" display="Data Center Network - Spine" xr:uid="{EEAFCE80-17E7-4A40-A448-539061FBE313}"/>
    <hyperlink ref="A27" location="'Data Center - Leaf'!A1" display="Data Center Network - Leaf" xr:uid="{F4AC526A-551A-4EBE-8B88-99049DB5B731}"/>
    <hyperlink ref="A28" location="Border!A1" display="Border Routers" xr:uid="{FC3C8DFF-04EB-4047-B23C-DA3B96D1F480}"/>
    <hyperlink ref="A33" location="'Core Firewall'!A1" display="Core Firewall" xr:uid="{018C6E23-F577-4E65-AF03-F89B57C200AD}"/>
    <hyperlink ref="A34" location="'Distributed Firewall'!A1" display="Distributed Firewall" xr:uid="{E12F86C5-A768-4DDE-AF50-49BAD2B1EFC1}"/>
    <hyperlink ref="A35" location="'Cloud Firewall'!A1" display="Cloud Firewall" xr:uid="{A3AD253A-8101-4E9A-9AAC-141A03E0B9AF}"/>
    <hyperlink ref="A36" location="'Secure Remote Access'!A1" display="Secure Remote Access" xr:uid="{90DD3EC1-EADC-40D3-98B2-7D58E7B40CE3}"/>
    <hyperlink ref="A37" location="SASE!A1" display="Secure Access Service Edge (SASE)" xr:uid="{237E2E5E-87B2-430E-B5D0-F6A90A8E66FF}"/>
    <hyperlink ref="A38" location="NAC!A1" display="Network Access Control (NAC)" xr:uid="{DAE4A9D1-65E4-4749-9FDF-43B54FD60260}"/>
    <hyperlink ref="A39" location="IPAM!A1" display="IP Address Management System (IPAM)" xr:uid="{10952221-8F08-4B7A-BA56-9A0B94FB8AFC}"/>
    <hyperlink ref="A40" location="'Network Mgmt'!A1" display="Network Management" xr:uid="{5E901BAC-CA4E-47DE-B258-A0DD1559861A}"/>
    <hyperlink ref="A41" location="SIEM!A1" display="Security Information and Event Management (SIEM)" xr:uid="{4FD69F2B-6294-43F3-8FD4-E02CD663E86B}"/>
    <hyperlink ref="A42" location="'Net TAP IDS - TAP'!A1" display="Network TAP &amp; IDS - Active/Passive Network TAP" xr:uid="{ED8E9DBC-FC3D-4FB9-90FA-A1E5E7C99A32}"/>
    <hyperlink ref="A43" location="'Net TAP IDS - TAP Agg'!A1" display="Network TAP &amp; IDS - Active/Passive Network TAP Aggregation" xr:uid="{D2C280AA-8467-4B4C-A7E3-99350EB0F647}"/>
    <hyperlink ref="A44" location="'Net TAP IDS - Packet Broker'!A1" display="Network TAP &amp; IDS - Network Packet Broker" xr:uid="{2AF75DD9-2DBC-4723-8C28-4077D7381950}"/>
    <hyperlink ref="A45" location="'Net TAP IDS - IDS Forensics'!A1" display="Network TAP &amp; IDS - Intrusion Detection - Forensics System" xr:uid="{5979529D-11CC-42BF-81DB-B75BA91F200F}"/>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6688-E6F6-49BC-91B9-95BC74DA22B9}">
  <sheetPr>
    <tabColor theme="8" tint="0.59999389629810485"/>
  </sheetPr>
  <dimension ref="A1:K49"/>
  <sheetViews>
    <sheetView zoomScale="110" zoomScaleNormal="110" workbookViewId="0">
      <pane ySplit="8" topLeftCell="A9" activePane="bottomLeft" state="frozen"/>
      <selection activeCell="H49" sqref="H49"/>
      <selection pane="bottomLeft" activeCell="E5" sqref="E5"/>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Specifications_Quantities!A1</f>
        <v>Access Switches</v>
      </c>
      <c r="B4" s="1" t="str">
        <f>Specifications_Quantities!B1</f>
        <v>Port size</v>
      </c>
      <c r="C4" s="1" t="str">
        <f>Specifications_Quantities!C1</f>
        <v>POE Type</v>
      </c>
      <c r="D4" s="1" t="str">
        <f>Specifications_Quantities!D1</f>
        <v>Port Speed</v>
      </c>
      <c r="E4" s="1" t="str">
        <f>Specifications_Quantities!E1</f>
        <v>Minimum Uplinks</v>
      </c>
      <c r="F4" s="1" t="str">
        <f>Specifications_Quantities!F1</f>
        <v>Uplink to Aggregation</v>
      </c>
      <c r="G4" s="1" t="str">
        <f>Specifications_Quantities!G1</f>
        <v>POE Capacity</v>
      </c>
      <c r="H4" s="1" t="str">
        <f>Specifications_Quantities!H1</f>
        <v>Redundant Power Supply</v>
      </c>
      <c r="I4" s="1" t="str">
        <f>Specifications_Quantities!I1</f>
        <v>Transceiver Media</v>
      </c>
      <c r="J4" s="1" t="str">
        <f>Specifications_Quantities!J1</f>
        <v>Purpose</v>
      </c>
    </row>
    <row r="5" spans="1:11" ht="24.5" customHeight="1" x14ac:dyDescent="0.45">
      <c r="A5" s="11" t="str">
        <f>Specifications_Quantities!A2</f>
        <v>48-Port-Type3</v>
      </c>
      <c r="B5" s="11" t="str">
        <f>Specifications_Quantities!B2</f>
        <v>48 port</v>
      </c>
      <c r="C5" s="11" t="str">
        <f>Specifications_Quantities!C2</f>
        <v>802.3bt</v>
      </c>
      <c r="D5" s="11" t="str">
        <f>Specifications_Quantities!D2</f>
        <v>10,100,1000</v>
      </c>
      <c r="E5" s="11">
        <f>Specifications_Quantities!E2</f>
        <v>2</v>
      </c>
      <c r="F5" s="11" t="str">
        <f>Specifications_Quantities!F2</f>
        <v>25G</v>
      </c>
      <c r="G5" s="11" t="str">
        <f>Specifications_Quantities!G2</f>
        <v>60W/port</v>
      </c>
      <c r="H5" s="11" t="str">
        <f>Specifications_Quantities!H2</f>
        <v>Yes</v>
      </c>
      <c r="I5" s="11" t="str">
        <f>Specifications_Quantities!I2</f>
        <v>Fiber</v>
      </c>
      <c r="J5" s="11" t="str">
        <f>Specifications_Quantities!J2</f>
        <v>Use-case specific</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3"/>
      <c r="B17" s="214"/>
      <c r="C17" s="214"/>
      <c r="D17" s="214"/>
      <c r="E17" s="214"/>
      <c r="F17" s="209" t="s">
        <v>32</v>
      </c>
      <c r="G17" s="215"/>
      <c r="H17" s="9">
        <f>SUM(H9:H15)</f>
        <v>0</v>
      </c>
      <c r="I17" s="9"/>
      <c r="J17" s="2"/>
      <c r="K17" s="2"/>
    </row>
    <row r="18" spans="1:11" ht="27.75" x14ac:dyDescent="0.45">
      <c r="A18" s="160" t="s">
        <v>351</v>
      </c>
      <c r="B18" s="161" t="s">
        <v>353</v>
      </c>
      <c r="C18" s="162"/>
      <c r="D18" s="162"/>
      <c r="E18" s="163"/>
      <c r="F18" s="164"/>
      <c r="G18" s="164"/>
      <c r="H18" s="164"/>
      <c r="I18" s="164"/>
      <c r="J18" s="188"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467</v>
      </c>
      <c r="C23" s="162"/>
      <c r="D23" s="162"/>
      <c r="E23" s="163"/>
      <c r="F23" s="164"/>
      <c r="G23" s="164"/>
      <c r="H23" s="164"/>
      <c r="I23" s="164"/>
      <c r="J23" s="186"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468</v>
      </c>
      <c r="C33" s="191"/>
      <c r="D33" s="191"/>
      <c r="E33" s="192"/>
      <c r="F33" s="193"/>
      <c r="G33" s="193"/>
      <c r="H33" s="193"/>
      <c r="I33" s="193"/>
      <c r="J33" s="188"/>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473</v>
      </c>
      <c r="C38" s="191"/>
      <c r="D38" s="191"/>
      <c r="E38" s="192"/>
      <c r="F38" s="193"/>
      <c r="G38" s="193"/>
      <c r="H38" s="193"/>
      <c r="I38" s="193"/>
      <c r="J38" s="186"/>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1D1A5679-E028-43A9-AF32-E307EEE06352}"/>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7E7E4-7F98-4CB9-8480-1DAE3141FDA5}">
  <sheetPr>
    <tabColor theme="8" tint="0.59999389629810485"/>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Specifications_Quantities!A1</f>
        <v>Access Switches</v>
      </c>
      <c r="B4" s="1" t="str">
        <f>Specifications_Quantities!B1</f>
        <v>Port size</v>
      </c>
      <c r="C4" s="1" t="str">
        <f>Specifications_Quantities!C1</f>
        <v>POE Type</v>
      </c>
      <c r="D4" s="1" t="str">
        <f>Specifications_Quantities!D1</f>
        <v>Port Speed</v>
      </c>
      <c r="E4" s="1" t="str">
        <f>Specifications_Quantities!E1</f>
        <v>Minimum Uplinks</v>
      </c>
      <c r="F4" s="1" t="str">
        <f>Specifications_Quantities!F1</f>
        <v>Uplink to Aggregation</v>
      </c>
      <c r="G4" s="1" t="str">
        <f>Specifications_Quantities!G1</f>
        <v>POE Capacity</v>
      </c>
      <c r="H4" s="1" t="str">
        <f>Specifications_Quantities!H1</f>
        <v>Redundant Power Supply</v>
      </c>
      <c r="I4" s="1" t="str">
        <f>Specifications_Quantities!I1</f>
        <v>Transceiver Media</v>
      </c>
      <c r="J4" s="1" t="str">
        <f>Specifications_Quantities!J1</f>
        <v>Purpose</v>
      </c>
    </row>
    <row r="5" spans="1:11" ht="24.5" customHeight="1" x14ac:dyDescent="0.45">
      <c r="A5" s="11" t="str">
        <f>Specifications_Quantities!A3</f>
        <v>48-Port-Type4</v>
      </c>
      <c r="B5" s="11" t="str">
        <f>Specifications_Quantities!B3</f>
        <v>48 port</v>
      </c>
      <c r="C5" s="11" t="str">
        <f>Specifications_Quantities!C3</f>
        <v>802.3bt</v>
      </c>
      <c r="D5" s="166" t="str">
        <f>Specifications_Quantities!D3</f>
        <v>10,100,1000</v>
      </c>
      <c r="E5" s="11">
        <f>Specifications_Quantities!E3</f>
        <v>2</v>
      </c>
      <c r="F5" s="11" t="str">
        <f>Specifications_Quantities!F3</f>
        <v>25G</v>
      </c>
      <c r="G5" s="11" t="str">
        <f>Specifications_Quantities!G3</f>
        <v>90W/port</v>
      </c>
      <c r="H5" s="11" t="str">
        <f>Specifications_Quantities!H3</f>
        <v>Yes</v>
      </c>
      <c r="I5" s="11" t="str">
        <f>Specifications_Quantities!I3</f>
        <v>Fiber</v>
      </c>
      <c r="J5" s="11" t="str">
        <f>Specifications_Quantities!J3</f>
        <v>Use-case specific</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353</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467</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468</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473</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0BBEC387-F5A4-4258-AE13-FEC31A83925E}"/>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C73F6-705C-4AE9-B7E9-A98B3073D796}">
  <sheetPr>
    <tabColor theme="8" tint="0.59999389629810485"/>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Specifications_Quantities!A1</f>
        <v>Access Switches</v>
      </c>
      <c r="B4" s="1" t="str">
        <f>Specifications_Quantities!B1</f>
        <v>Port size</v>
      </c>
      <c r="C4" s="1" t="str">
        <f>Specifications_Quantities!C1</f>
        <v>POE Type</v>
      </c>
      <c r="D4" s="1" t="str">
        <f>Specifications_Quantities!D1</f>
        <v>Port Speed</v>
      </c>
      <c r="E4" s="1" t="str">
        <f>Specifications_Quantities!E1</f>
        <v>Minimum Uplinks</v>
      </c>
      <c r="F4" s="1" t="str">
        <f>Specifications_Quantities!F1</f>
        <v>Uplink to Aggregation</v>
      </c>
      <c r="G4" s="1" t="str">
        <f>Specifications_Quantities!G1</f>
        <v>POE Capacity</v>
      </c>
      <c r="H4" s="1" t="str">
        <f>Specifications_Quantities!H1</f>
        <v>Redundant Power Supply</v>
      </c>
      <c r="I4" s="1" t="str">
        <f>Specifications_Quantities!I1</f>
        <v>Transceiver Media</v>
      </c>
      <c r="J4" s="1" t="str">
        <f>Specifications_Quantities!J1</f>
        <v>Purpose</v>
      </c>
    </row>
    <row r="5" spans="1:11" ht="24.5" customHeight="1" x14ac:dyDescent="0.45">
      <c r="A5" s="11" t="str">
        <f>Specifications_Quantities!A4</f>
        <v>48-Port-Type3-mGig</v>
      </c>
      <c r="B5" s="11" t="str">
        <f>Specifications_Quantities!B4</f>
        <v>48 port</v>
      </c>
      <c r="C5" s="11" t="str">
        <f>Specifications_Quantities!C4</f>
        <v>802.3bt</v>
      </c>
      <c r="D5" s="166" t="str">
        <f>Specifications_Quantities!D4</f>
        <v>mGig (2.5G, 5.0G)</v>
      </c>
      <c r="E5" s="11">
        <f>Specifications_Quantities!E4</f>
        <v>2</v>
      </c>
      <c r="F5" s="11" t="str">
        <f>Specifications_Quantities!F4</f>
        <v>25G</v>
      </c>
      <c r="G5" s="11" t="str">
        <f>Specifications_Quantities!G4</f>
        <v>60W/port</v>
      </c>
      <c r="H5" s="11" t="str">
        <f>Specifications_Quantities!H4</f>
        <v>Yes</v>
      </c>
      <c r="I5" s="11" t="str">
        <f>Specifications_Quantities!I4</f>
        <v>Fiber</v>
      </c>
      <c r="J5" s="11" t="str">
        <f>Specifications_Quantities!J4</f>
        <v>Expected access switch</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353</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467</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468</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473</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5FC0D9A4-792B-4889-B4E9-87CF7C39592F}"/>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15A37-EC05-4912-923E-EED9ED0C1220}">
  <sheetPr>
    <tabColor theme="8" tint="0.59999389629810485"/>
  </sheetPr>
  <dimension ref="A1:K49"/>
  <sheetViews>
    <sheetView zoomScale="110" zoomScaleNormal="110" workbookViewId="0">
      <pane ySplit="8" topLeftCell="A9" activePane="bottomLeft" state="frozen"/>
      <selection activeCell="H49" sqref="H49"/>
      <selection pane="bottomLeft" activeCell="A9" sqref="A9"/>
    </sheetView>
  </sheetViews>
  <sheetFormatPr defaultColWidth="8.796875" defaultRowHeight="14.25" x14ac:dyDescent="0.45"/>
  <cols>
    <col min="1" max="1" width="25.796875" customWidth="1"/>
    <col min="2" max="2" width="57.796875" style="55" customWidth="1"/>
    <col min="3" max="4" width="15.796875" customWidth="1"/>
    <col min="5" max="9" width="13.796875" customWidth="1"/>
    <col min="10" max="10" width="37.19921875" bestFit="1" customWidth="1"/>
    <col min="11" max="11" width="38.46484375" customWidth="1"/>
  </cols>
  <sheetData>
    <row r="1" spans="1:11" ht="15.4" x14ac:dyDescent="0.45">
      <c r="A1" s="211" t="s">
        <v>488</v>
      </c>
      <c r="B1" s="210"/>
    </row>
    <row r="2" spans="1:11" ht="15.4" x14ac:dyDescent="0.45">
      <c r="A2" s="211"/>
      <c r="B2" s="212" t="s">
        <v>489</v>
      </c>
    </row>
    <row r="3" spans="1:11" x14ac:dyDescent="0.45">
      <c r="A3" s="201" t="s">
        <v>476</v>
      </c>
    </row>
    <row r="4" spans="1:11" ht="27.75" x14ac:dyDescent="0.45">
      <c r="A4" s="1" t="str">
        <f>Specifications_Quantities!A1</f>
        <v>Access Switches</v>
      </c>
      <c r="B4" s="1" t="str">
        <f>Specifications_Quantities!B1</f>
        <v>Port size</v>
      </c>
      <c r="C4" s="1" t="str">
        <f>Specifications_Quantities!C1</f>
        <v>POE Type</v>
      </c>
      <c r="D4" s="1" t="str">
        <f>Specifications_Quantities!D1</f>
        <v>Port Speed</v>
      </c>
      <c r="E4" s="1" t="str">
        <f>Specifications_Quantities!E1</f>
        <v>Minimum Uplinks</v>
      </c>
      <c r="F4" s="1" t="str">
        <f>Specifications_Quantities!F1</f>
        <v>Uplink to Aggregation</v>
      </c>
      <c r="G4" s="1" t="str">
        <f>Specifications_Quantities!G1</f>
        <v>POE Capacity</v>
      </c>
      <c r="H4" s="1" t="str">
        <f>Specifications_Quantities!H1</f>
        <v>Redundant Power Supply</v>
      </c>
      <c r="I4" s="1" t="str">
        <f>Specifications_Quantities!I1</f>
        <v>Transceiver Media</v>
      </c>
      <c r="J4" s="1" t="str">
        <f>Specifications_Quantities!J1</f>
        <v>Purpose</v>
      </c>
    </row>
    <row r="5" spans="1:11" ht="24.5" customHeight="1" x14ac:dyDescent="0.45">
      <c r="A5" s="11" t="str">
        <f>Specifications_Quantities!A5</f>
        <v>48-Port-Type4-mGig</v>
      </c>
      <c r="B5" s="11" t="str">
        <f>Specifications_Quantities!B5</f>
        <v>48 port</v>
      </c>
      <c r="C5" s="11" t="str">
        <f>Specifications_Quantities!C5</f>
        <v>802.3bt</v>
      </c>
      <c r="D5" s="166" t="str">
        <f>Specifications_Quantities!D5</f>
        <v>mGig (2.5G, 5.0G)</v>
      </c>
      <c r="E5" s="11">
        <f>Specifications_Quantities!E5</f>
        <v>2</v>
      </c>
      <c r="F5" s="11" t="str">
        <f>Specifications_Quantities!F5</f>
        <v>25G</v>
      </c>
      <c r="G5" s="11" t="str">
        <f>Specifications_Quantities!G5</f>
        <v>90W/port</v>
      </c>
      <c r="H5" s="11" t="str">
        <f>Specifications_Quantities!H5</f>
        <v>Yes</v>
      </c>
      <c r="I5" s="11" t="str">
        <f>Specifications_Quantities!I5</f>
        <v>Fiber</v>
      </c>
      <c r="J5" s="11" t="str">
        <f>Specifications_Quantities!J5</f>
        <v>Use-case specific</v>
      </c>
    </row>
    <row r="6" spans="1:11" x14ac:dyDescent="0.45">
      <c r="A6" s="36"/>
      <c r="B6" s="13"/>
      <c r="C6" s="13"/>
      <c r="D6" s="13"/>
      <c r="E6" s="13"/>
      <c r="F6" s="13"/>
      <c r="G6" s="13"/>
      <c r="H6" s="14"/>
      <c r="I6" s="14"/>
      <c r="J6" s="14"/>
      <c r="K6" s="14"/>
    </row>
    <row r="7" spans="1:11" ht="28.5" customHeight="1" x14ac:dyDescent="0.45">
      <c r="A7" s="229" t="s">
        <v>273</v>
      </c>
      <c r="B7" s="230"/>
      <c r="C7" s="230"/>
      <c r="D7" s="230"/>
      <c r="E7" s="230"/>
      <c r="F7" s="230"/>
      <c r="G7" s="230"/>
      <c r="H7" s="230"/>
      <c r="I7" s="165"/>
      <c r="J7" s="14"/>
      <c r="K7" s="14"/>
    </row>
    <row r="8" spans="1:11" ht="39.4" x14ac:dyDescent="0.45">
      <c r="A8" s="6" t="s">
        <v>17</v>
      </c>
      <c r="B8" s="6" t="s">
        <v>18</v>
      </c>
      <c r="C8" s="6" t="s">
        <v>19</v>
      </c>
      <c r="D8" s="6" t="s">
        <v>92</v>
      </c>
      <c r="E8" s="6" t="s">
        <v>29</v>
      </c>
      <c r="F8" s="6" t="s">
        <v>20</v>
      </c>
      <c r="G8" s="62" t="s">
        <v>30</v>
      </c>
      <c r="H8" s="62" t="s">
        <v>28</v>
      </c>
      <c r="I8" s="62" t="s">
        <v>490</v>
      </c>
      <c r="J8" s="62" t="s">
        <v>109</v>
      </c>
      <c r="K8" s="6" t="s">
        <v>491</v>
      </c>
    </row>
    <row r="9" spans="1:11" x14ac:dyDescent="0.45">
      <c r="A9" s="2"/>
      <c r="B9" s="2"/>
      <c r="C9" s="2"/>
      <c r="D9" s="2"/>
      <c r="E9" s="172">
        <v>0</v>
      </c>
      <c r="F9" s="61">
        <v>0</v>
      </c>
      <c r="G9" s="221">
        <f t="shared" ref="G9:G15" si="0">E9*(1-F9)</f>
        <v>0</v>
      </c>
      <c r="H9" s="222">
        <f t="shared" ref="H9:H15" si="1">SUM(D9)*G9</f>
        <v>0</v>
      </c>
      <c r="I9" s="222"/>
      <c r="J9" s="2"/>
      <c r="K9" s="52"/>
    </row>
    <row r="10" spans="1:11" x14ac:dyDescent="0.45">
      <c r="A10" s="2"/>
      <c r="B10" s="2"/>
      <c r="C10" s="2"/>
      <c r="D10" s="2"/>
      <c r="E10" s="172"/>
      <c r="F10" s="61">
        <v>0</v>
      </c>
      <c r="G10" s="221">
        <f t="shared" si="0"/>
        <v>0</v>
      </c>
      <c r="H10" s="222">
        <f t="shared" si="1"/>
        <v>0</v>
      </c>
      <c r="I10" s="222"/>
      <c r="J10" s="2"/>
      <c r="K10" s="2"/>
    </row>
    <row r="11" spans="1:11" x14ac:dyDescent="0.45">
      <c r="A11" s="2"/>
      <c r="B11" s="2"/>
      <c r="C11" s="2"/>
      <c r="D11" s="2"/>
      <c r="E11" s="172"/>
      <c r="F11" s="61">
        <v>0</v>
      </c>
      <c r="G11" s="221">
        <f t="shared" si="0"/>
        <v>0</v>
      </c>
      <c r="H11" s="222">
        <f t="shared" si="1"/>
        <v>0</v>
      </c>
      <c r="I11" s="222"/>
      <c r="J11" s="2"/>
      <c r="K11" s="2"/>
    </row>
    <row r="12" spans="1:11" x14ac:dyDescent="0.45">
      <c r="A12" s="2"/>
      <c r="B12" s="2"/>
      <c r="C12" s="2"/>
      <c r="D12" s="2"/>
      <c r="E12" s="172"/>
      <c r="F12" s="61">
        <v>0</v>
      </c>
      <c r="G12" s="221">
        <f t="shared" si="0"/>
        <v>0</v>
      </c>
      <c r="H12" s="222">
        <f t="shared" si="1"/>
        <v>0</v>
      </c>
      <c r="I12" s="222"/>
      <c r="J12" s="2"/>
      <c r="K12" s="2"/>
    </row>
    <row r="13" spans="1:11" x14ac:dyDescent="0.45">
      <c r="A13" s="2"/>
      <c r="B13" s="2"/>
      <c r="C13" s="2"/>
      <c r="D13" s="2"/>
      <c r="E13" s="172"/>
      <c r="F13" s="61">
        <v>0</v>
      </c>
      <c r="G13" s="221">
        <f t="shared" si="0"/>
        <v>0</v>
      </c>
      <c r="H13" s="222">
        <f t="shared" si="1"/>
        <v>0</v>
      </c>
      <c r="I13" s="222"/>
      <c r="J13" s="2"/>
      <c r="K13" s="2"/>
    </row>
    <row r="14" spans="1:11" x14ac:dyDescent="0.45">
      <c r="A14" s="2"/>
      <c r="B14" s="2"/>
      <c r="C14" s="2"/>
      <c r="D14" s="2"/>
      <c r="E14" s="172"/>
      <c r="F14" s="3">
        <v>0</v>
      </c>
      <c r="G14" s="221">
        <f t="shared" si="0"/>
        <v>0</v>
      </c>
      <c r="H14" s="222">
        <f t="shared" si="1"/>
        <v>0</v>
      </c>
      <c r="I14" s="222"/>
      <c r="J14" s="2"/>
      <c r="K14" s="2"/>
    </row>
    <row r="15" spans="1:11" x14ac:dyDescent="0.45">
      <c r="A15" s="2"/>
      <c r="B15" s="2"/>
      <c r="C15" s="2"/>
      <c r="D15" s="2"/>
      <c r="E15" s="172"/>
      <c r="F15" s="3">
        <v>0</v>
      </c>
      <c r="G15" s="221">
        <f t="shared" si="0"/>
        <v>0</v>
      </c>
      <c r="H15" s="222">
        <f t="shared" si="1"/>
        <v>0</v>
      </c>
      <c r="I15" s="222"/>
      <c r="J15" s="2"/>
      <c r="K15" s="2"/>
    </row>
    <row r="16" spans="1:11" x14ac:dyDescent="0.45">
      <c r="A16" s="231"/>
      <c r="B16" s="232"/>
      <c r="C16" s="57"/>
      <c r="D16" s="57"/>
      <c r="E16" s="56"/>
      <c r="F16" s="58"/>
      <c r="G16" s="223"/>
      <c r="H16" s="222"/>
      <c r="I16" s="222"/>
      <c r="J16" s="2"/>
      <c r="K16" s="2"/>
    </row>
    <row r="17" spans="1:11" x14ac:dyDescent="0.45">
      <c r="A17" s="214"/>
      <c r="B17" s="214"/>
      <c r="C17" s="214"/>
      <c r="D17" s="214"/>
      <c r="E17" s="214"/>
      <c r="F17" s="209" t="s">
        <v>32</v>
      </c>
      <c r="G17" s="218"/>
      <c r="H17" s="9">
        <f>SUM(H9:H15)</f>
        <v>0</v>
      </c>
      <c r="I17" s="9"/>
      <c r="J17" s="2"/>
      <c r="K17" s="2"/>
    </row>
    <row r="18" spans="1:11" ht="27.75" x14ac:dyDescent="0.45">
      <c r="A18" s="160" t="s">
        <v>351</v>
      </c>
      <c r="B18" s="161" t="s">
        <v>353</v>
      </c>
      <c r="C18" s="162"/>
      <c r="D18" s="162"/>
      <c r="E18" s="163"/>
      <c r="F18" s="164"/>
      <c r="G18" s="164"/>
      <c r="H18" s="164"/>
      <c r="I18" s="164"/>
      <c r="J18" s="187" t="s">
        <v>463</v>
      </c>
      <c r="K18" s="2"/>
    </row>
    <row r="19" spans="1:11" ht="15" customHeight="1" x14ac:dyDescent="0.45">
      <c r="A19" s="2"/>
      <c r="B19" s="54"/>
      <c r="C19" s="2"/>
      <c r="D19" s="2"/>
      <c r="E19" s="172"/>
      <c r="F19" s="3">
        <v>0</v>
      </c>
      <c r="G19" s="221">
        <f t="shared" ref="G19:G20" si="2">E19*(1-F19)</f>
        <v>0</v>
      </c>
      <c r="H19" s="222">
        <f t="shared" ref="H19:H20" si="3">SUM(D19)*G19</f>
        <v>0</v>
      </c>
      <c r="I19" s="222"/>
      <c r="J19" s="2"/>
      <c r="K19" s="2"/>
    </row>
    <row r="20" spans="1:11" ht="15" customHeight="1" x14ac:dyDescent="0.45">
      <c r="A20" s="2"/>
      <c r="B20" s="54"/>
      <c r="C20" s="2"/>
      <c r="D20" s="2"/>
      <c r="E20" s="172"/>
      <c r="F20" s="3">
        <v>0</v>
      </c>
      <c r="G20" s="221">
        <f t="shared" si="2"/>
        <v>0</v>
      </c>
      <c r="H20" s="222">
        <f t="shared" si="3"/>
        <v>0</v>
      </c>
      <c r="I20" s="222"/>
      <c r="J20" s="2"/>
      <c r="K20" s="2"/>
    </row>
    <row r="21" spans="1:11" x14ac:dyDescent="0.45">
      <c r="A21" s="2"/>
      <c r="B21" s="2"/>
      <c r="C21" s="2"/>
      <c r="D21" s="2"/>
      <c r="E21" s="172"/>
      <c r="F21" s="3">
        <v>0</v>
      </c>
      <c r="G21" s="221">
        <f>E21*(1-F21)</f>
        <v>0</v>
      </c>
      <c r="H21" s="222">
        <f>SUM(D21)*G21</f>
        <v>0</v>
      </c>
      <c r="I21" s="222"/>
      <c r="J21" s="2"/>
      <c r="K21" s="2"/>
    </row>
    <row r="22" spans="1:11" x14ac:dyDescent="0.45">
      <c r="A22" s="2"/>
      <c r="B22" s="54"/>
      <c r="C22" s="2"/>
      <c r="D22" s="2"/>
      <c r="E22" s="172"/>
      <c r="F22" s="3">
        <v>0</v>
      </c>
      <c r="G22" s="221">
        <f>E22*(1-F22)</f>
        <v>0</v>
      </c>
      <c r="H22" s="222">
        <f>SUM(D22)*G22</f>
        <v>0</v>
      </c>
      <c r="I22" s="222"/>
      <c r="J22" s="2"/>
      <c r="K22" s="2"/>
    </row>
    <row r="23" spans="1:11" ht="42" x14ac:dyDescent="0.45">
      <c r="A23" s="160" t="s">
        <v>31</v>
      </c>
      <c r="B23" s="161" t="s">
        <v>467</v>
      </c>
      <c r="C23" s="162"/>
      <c r="D23" s="162"/>
      <c r="E23" s="163"/>
      <c r="F23" s="164"/>
      <c r="G23" s="164"/>
      <c r="H23" s="164"/>
      <c r="I23" s="164"/>
      <c r="J23" s="185" t="s">
        <v>462</v>
      </c>
      <c r="K23" s="2"/>
    </row>
    <row r="24" spans="1:11" x14ac:dyDescent="0.45">
      <c r="A24" s="5"/>
      <c r="B24" s="2"/>
      <c r="C24" s="2"/>
      <c r="D24" s="2"/>
      <c r="E24" s="172"/>
      <c r="F24" s="3">
        <v>0</v>
      </c>
      <c r="G24" s="221">
        <f>E24*(1-F24)</f>
        <v>0</v>
      </c>
      <c r="H24" s="222">
        <f>SUM(D24)*G24</f>
        <v>0</v>
      </c>
      <c r="I24" s="222"/>
      <c r="J24" s="2"/>
      <c r="K24" s="2"/>
    </row>
    <row r="25" spans="1:11" x14ac:dyDescent="0.45">
      <c r="A25" s="5"/>
      <c r="B25" s="2"/>
      <c r="C25" s="2"/>
      <c r="D25" s="2"/>
      <c r="E25" s="172"/>
      <c r="F25" s="3">
        <v>0</v>
      </c>
      <c r="G25" s="221">
        <f t="shared" ref="G25" si="4">E25*(1-F25)</f>
        <v>0</v>
      </c>
      <c r="H25" s="222">
        <f t="shared" ref="H25" si="5">SUM(D25)*G25</f>
        <v>0</v>
      </c>
      <c r="I25" s="222"/>
      <c r="J25" s="2"/>
      <c r="K25" s="2"/>
    </row>
    <row r="26" spans="1:11" x14ac:dyDescent="0.45">
      <c r="A26" s="2"/>
      <c r="B26" s="54"/>
      <c r="C26" s="2"/>
      <c r="D26" s="2"/>
      <c r="E26" s="172"/>
      <c r="F26" s="3">
        <v>0</v>
      </c>
      <c r="G26" s="221">
        <f>E26*(1-F26)</f>
        <v>0</v>
      </c>
      <c r="H26" s="222">
        <f>SUM(D26)*G26</f>
        <v>0</v>
      </c>
      <c r="I26" s="222"/>
      <c r="J26" s="2"/>
      <c r="K26" s="2"/>
    </row>
    <row r="27" spans="1:11" x14ac:dyDescent="0.45">
      <c r="A27" s="155" t="s">
        <v>26</v>
      </c>
      <c r="B27" s="156"/>
      <c r="C27" s="157"/>
      <c r="D27" s="157"/>
      <c r="E27" s="158"/>
      <c r="F27" s="159"/>
      <c r="G27" s="159"/>
      <c r="H27" s="159"/>
      <c r="I27" s="159"/>
      <c r="J27" s="2" t="s">
        <v>108</v>
      </c>
      <c r="K27" s="2"/>
    </row>
    <row r="28" spans="1:11" x14ac:dyDescent="0.45">
      <c r="A28" s="5"/>
      <c r="B28" s="2"/>
      <c r="C28" s="2"/>
      <c r="D28" s="2"/>
      <c r="E28" s="172"/>
      <c r="F28" s="3">
        <v>0</v>
      </c>
      <c r="G28" s="221">
        <f>E28*(1-F28)</f>
        <v>0</v>
      </c>
      <c r="H28" s="222">
        <f>SUM(D28)*G28</f>
        <v>0</v>
      </c>
      <c r="I28" s="222"/>
      <c r="J28" s="2"/>
      <c r="K28" s="2"/>
    </row>
    <row r="29" spans="1:11" x14ac:dyDescent="0.45">
      <c r="A29" s="5"/>
      <c r="B29" s="2"/>
      <c r="C29" s="2"/>
      <c r="D29" s="2"/>
      <c r="E29" s="172"/>
      <c r="F29" s="3">
        <v>0</v>
      </c>
      <c r="G29" s="221">
        <f>E29*(1-F29)</f>
        <v>0</v>
      </c>
      <c r="H29" s="222">
        <f>SUM(D29)*G29</f>
        <v>0</v>
      </c>
      <c r="I29" s="222"/>
      <c r="J29" s="2"/>
      <c r="K29" s="2"/>
    </row>
    <row r="30" spans="1:11" x14ac:dyDescent="0.45">
      <c r="A30" s="5"/>
      <c r="B30" s="2"/>
      <c r="C30" s="2"/>
      <c r="D30" s="2"/>
      <c r="E30" s="172"/>
      <c r="F30" s="3">
        <v>0</v>
      </c>
      <c r="G30" s="221">
        <f>E30*(1-F30)</f>
        <v>0</v>
      </c>
      <c r="H30" s="222">
        <f>SUM(D30)*G30</f>
        <v>0</v>
      </c>
      <c r="I30" s="222"/>
      <c r="J30" s="2"/>
      <c r="K30" s="2"/>
    </row>
    <row r="31" spans="1:11" x14ac:dyDescent="0.45">
      <c r="A31" s="5"/>
      <c r="B31" s="54"/>
      <c r="C31" s="2"/>
      <c r="D31" s="2"/>
      <c r="E31" s="172"/>
      <c r="F31" s="3">
        <v>0</v>
      </c>
      <c r="G31" s="221">
        <f>E31*(1-F31)</f>
        <v>0</v>
      </c>
      <c r="H31" s="222">
        <f>SUM(D31)*G31</f>
        <v>0</v>
      </c>
      <c r="I31" s="222"/>
      <c r="J31" s="2"/>
      <c r="K31" s="2"/>
    </row>
    <row r="32" spans="1:11" x14ac:dyDescent="0.45">
      <c r="A32" s="42"/>
      <c r="B32" s="184"/>
      <c r="C32" s="42"/>
      <c r="D32" s="42"/>
      <c r="E32" s="42"/>
      <c r="F32" s="42"/>
      <c r="G32" s="42"/>
      <c r="H32" s="42"/>
      <c r="I32" s="42"/>
      <c r="J32" s="42"/>
      <c r="K32" s="42"/>
    </row>
    <row r="33" spans="1:11" ht="27.75" x14ac:dyDescent="0.45">
      <c r="A33" s="189" t="s">
        <v>464</v>
      </c>
      <c r="B33" s="190" t="s">
        <v>468</v>
      </c>
      <c r="C33" s="191"/>
      <c r="D33" s="191"/>
      <c r="E33" s="192"/>
      <c r="F33" s="193"/>
      <c r="G33" s="193"/>
      <c r="H33" s="193"/>
      <c r="I33" s="193"/>
      <c r="J33" s="187"/>
      <c r="K33" s="2"/>
    </row>
    <row r="34" spans="1:11" x14ac:dyDescent="0.45">
      <c r="A34" s="2"/>
      <c r="B34" s="54"/>
      <c r="C34" s="2"/>
      <c r="D34" s="2"/>
      <c r="E34" s="172"/>
      <c r="F34" s="3">
        <v>0</v>
      </c>
      <c r="G34" s="221">
        <f t="shared" ref="G34:G35" si="6">E34*(1-F34)</f>
        <v>0</v>
      </c>
      <c r="H34" s="222">
        <f t="shared" ref="H34:H35" si="7">SUM(D34)*G34</f>
        <v>0</v>
      </c>
      <c r="I34" s="222"/>
      <c r="J34" s="2"/>
      <c r="K34" s="2"/>
    </row>
    <row r="35" spans="1:11" x14ac:dyDescent="0.45">
      <c r="A35" s="2"/>
      <c r="B35" s="54"/>
      <c r="C35" s="2"/>
      <c r="D35" s="2"/>
      <c r="E35" s="172"/>
      <c r="F35" s="3">
        <v>0</v>
      </c>
      <c r="G35" s="221">
        <f t="shared" si="6"/>
        <v>0</v>
      </c>
      <c r="H35" s="222">
        <f t="shared" si="7"/>
        <v>0</v>
      </c>
      <c r="I35" s="222"/>
      <c r="J35" s="2"/>
      <c r="K35" s="2"/>
    </row>
    <row r="36" spans="1:11" x14ac:dyDescent="0.45">
      <c r="A36" s="2"/>
      <c r="B36" s="2"/>
      <c r="C36" s="2"/>
      <c r="D36" s="2"/>
      <c r="E36" s="172"/>
      <c r="F36" s="3">
        <v>0</v>
      </c>
      <c r="G36" s="221">
        <f>E36*(1-F36)</f>
        <v>0</v>
      </c>
      <c r="H36" s="222">
        <f>SUM(D36)*G36</f>
        <v>0</v>
      </c>
      <c r="I36" s="222"/>
      <c r="J36" s="2"/>
      <c r="K36" s="2"/>
    </row>
    <row r="37" spans="1:11" x14ac:dyDescent="0.45">
      <c r="A37" s="2"/>
      <c r="B37" s="54"/>
      <c r="C37" s="2"/>
      <c r="D37" s="2"/>
      <c r="E37" s="172"/>
      <c r="F37" s="3">
        <v>0</v>
      </c>
      <c r="G37" s="221">
        <f>E37*(1-F37)</f>
        <v>0</v>
      </c>
      <c r="H37" s="222">
        <f>SUM(D37)*G37</f>
        <v>0</v>
      </c>
      <c r="I37" s="222"/>
      <c r="J37" s="2"/>
      <c r="K37" s="2"/>
    </row>
    <row r="38" spans="1:11" ht="27.75" x14ac:dyDescent="0.45">
      <c r="A38" s="189" t="s">
        <v>465</v>
      </c>
      <c r="B38" s="190" t="s">
        <v>473</v>
      </c>
      <c r="C38" s="191"/>
      <c r="D38" s="191"/>
      <c r="E38" s="192"/>
      <c r="F38" s="193"/>
      <c r="G38" s="193"/>
      <c r="H38" s="193"/>
      <c r="I38" s="193"/>
      <c r="J38" s="185"/>
      <c r="K38" s="2"/>
    </row>
    <row r="39" spans="1:11" x14ac:dyDescent="0.45">
      <c r="A39" s="5"/>
      <c r="B39" s="2"/>
      <c r="C39" s="2"/>
      <c r="D39" s="2"/>
      <c r="E39" s="172"/>
      <c r="F39" s="3">
        <v>0</v>
      </c>
      <c r="G39" s="221">
        <f>E39*(1-F39)</f>
        <v>0</v>
      </c>
      <c r="H39" s="222">
        <f>SUM(D39)*G39</f>
        <v>0</v>
      </c>
      <c r="I39" s="222"/>
      <c r="J39" s="2"/>
      <c r="K39" s="2"/>
    </row>
    <row r="40" spans="1:11" x14ac:dyDescent="0.45">
      <c r="A40" s="5"/>
      <c r="B40" s="2"/>
      <c r="C40" s="2"/>
      <c r="D40" s="2"/>
      <c r="E40" s="172"/>
      <c r="F40" s="3">
        <v>0</v>
      </c>
      <c r="G40" s="221">
        <f t="shared" ref="G40" si="8">E40*(1-F40)</f>
        <v>0</v>
      </c>
      <c r="H40" s="222">
        <f t="shared" ref="H40" si="9">SUM(D40)*G40</f>
        <v>0</v>
      </c>
      <c r="I40" s="222"/>
      <c r="J40" s="2"/>
      <c r="K40" s="2"/>
    </row>
    <row r="41" spans="1:11" x14ac:dyDescent="0.45">
      <c r="A41" s="2"/>
      <c r="B41" s="54"/>
      <c r="C41" s="2"/>
      <c r="D41" s="2"/>
      <c r="E41" s="172"/>
      <c r="F41" s="3">
        <v>0</v>
      </c>
      <c r="G41" s="221">
        <f>E41*(1-F41)</f>
        <v>0</v>
      </c>
      <c r="H41" s="222">
        <f>SUM(D41)*G41</f>
        <v>0</v>
      </c>
      <c r="I41" s="222"/>
      <c r="J41" s="2"/>
      <c r="K41" s="2"/>
    </row>
    <row r="42" spans="1:11" x14ac:dyDescent="0.45">
      <c r="A42" s="189" t="s">
        <v>509</v>
      </c>
      <c r="B42" s="190"/>
      <c r="C42" s="190"/>
      <c r="D42" s="190"/>
      <c r="E42" s="190"/>
      <c r="F42" s="190"/>
      <c r="G42" s="190"/>
      <c r="H42" s="190"/>
      <c r="I42" s="190"/>
    </row>
    <row r="43" spans="1:11" x14ac:dyDescent="0.45">
      <c r="A43" s="5"/>
      <c r="B43" s="2"/>
      <c r="C43" s="2"/>
      <c r="D43" s="2"/>
      <c r="E43" s="172"/>
      <c r="F43" s="3">
        <v>0</v>
      </c>
      <c r="G43" s="221">
        <f>E43*(1-F43)</f>
        <v>0</v>
      </c>
      <c r="H43" s="222">
        <f>SUM(D43)*G43</f>
        <v>0</v>
      </c>
      <c r="I43" s="222"/>
      <c r="J43" s="2"/>
      <c r="K43" s="2"/>
    </row>
    <row r="44" spans="1:11" x14ac:dyDescent="0.45">
      <c r="A44" s="5"/>
      <c r="B44" s="2"/>
      <c r="C44" s="2"/>
      <c r="D44" s="2"/>
      <c r="E44" s="172"/>
      <c r="F44" s="3">
        <v>0</v>
      </c>
      <c r="G44" s="221">
        <f t="shared" ref="G44" si="10">E44*(1-F44)</f>
        <v>0</v>
      </c>
      <c r="H44" s="222">
        <f t="shared" ref="H44" si="11">SUM(D44)*G44</f>
        <v>0</v>
      </c>
      <c r="I44" s="222"/>
      <c r="J44" s="2"/>
      <c r="K44" s="2"/>
    </row>
    <row r="45" spans="1:11" x14ac:dyDescent="0.45">
      <c r="A45" s="2"/>
      <c r="B45" s="54"/>
      <c r="C45" s="2"/>
      <c r="D45" s="2"/>
      <c r="E45" s="172"/>
      <c r="F45" s="3">
        <v>0</v>
      </c>
      <c r="G45" s="221">
        <f>E45*(1-F45)</f>
        <v>0</v>
      </c>
      <c r="H45" s="222">
        <f>SUM(D45)*G45</f>
        <v>0</v>
      </c>
      <c r="I45" s="222"/>
      <c r="J45" s="2"/>
      <c r="K45" s="2"/>
    </row>
    <row r="46" spans="1:11" x14ac:dyDescent="0.45">
      <c r="A46" s="5"/>
      <c r="B46" s="2"/>
      <c r="C46" s="2"/>
      <c r="D46" s="2"/>
      <c r="E46" s="172"/>
      <c r="F46" s="3">
        <v>0</v>
      </c>
      <c r="G46" s="221">
        <f>E46*(1-F46)</f>
        <v>0</v>
      </c>
      <c r="H46" s="222">
        <f>SUM(D46)*G46</f>
        <v>0</v>
      </c>
      <c r="I46" s="222"/>
      <c r="J46" s="2"/>
      <c r="K46" s="2"/>
    </row>
    <row r="47" spans="1:11" x14ac:dyDescent="0.45">
      <c r="A47" s="5"/>
      <c r="B47" s="2"/>
      <c r="C47" s="2"/>
      <c r="D47" s="2"/>
      <c r="E47" s="172"/>
      <c r="F47" s="3">
        <v>0</v>
      </c>
      <c r="G47" s="221">
        <f t="shared" ref="G47" si="12">E47*(1-F47)</f>
        <v>0</v>
      </c>
      <c r="H47" s="222">
        <f t="shared" ref="H47" si="13">SUM(D47)*G47</f>
        <v>0</v>
      </c>
      <c r="I47" s="222"/>
      <c r="J47" s="2"/>
      <c r="K47" s="2"/>
    </row>
    <row r="48" spans="1:11" x14ac:dyDescent="0.45">
      <c r="A48" s="2"/>
      <c r="B48" s="54"/>
      <c r="C48" s="2"/>
      <c r="D48" s="2"/>
      <c r="E48" s="172"/>
      <c r="F48" s="3">
        <v>0</v>
      </c>
      <c r="G48" s="221">
        <f>E48*(1-F48)</f>
        <v>0</v>
      </c>
      <c r="H48" s="222">
        <f>SUM(D48)*G48</f>
        <v>0</v>
      </c>
      <c r="I48" s="222"/>
      <c r="J48" s="2"/>
      <c r="K48" s="2"/>
    </row>
    <row r="49" spans="1:9" x14ac:dyDescent="0.45">
      <c r="A49" s="213"/>
      <c r="B49" s="214"/>
      <c r="C49" s="214"/>
      <c r="D49" s="214"/>
      <c r="E49" s="214"/>
      <c r="F49" s="209" t="s">
        <v>510</v>
      </c>
      <c r="G49" s="215"/>
      <c r="H49" s="9">
        <f>SUM(H43:H48)</f>
        <v>0</v>
      </c>
      <c r="I49" s="9"/>
    </row>
  </sheetData>
  <autoFilter ref="A8:K31" xr:uid="{ABDF6688-E6F6-49BC-91B9-95BC74DA22B9}"/>
  <mergeCells count="2">
    <mergeCell ref="A7:H7"/>
    <mergeCell ref="A16:B16"/>
  </mergeCells>
  <hyperlinks>
    <hyperlink ref="A3" location="Specifications_Quantities!A1" display="Back to Specs/Quantities Summary Sheet" xr:uid="{FA4645D2-9304-4D00-A2CD-8FACA1D066A1}"/>
  </hyperlinks>
  <pageMargins left="0.7" right="0.7" top="0.75" bottom="0.75" header="0.3" footer="0.3"/>
  <pageSetup scale="65" orientation="landscape" r:id="rId1"/>
  <headerFooter>
    <oddHeader>&amp;L&amp;A&amp;CUA Next Generation Network Modernization
Official Price Sheets&amp;RFebruary 26, 2024</oddHeader>
    <oddFooter>&amp;LPrepared by [ Insert name of Respondent ] for University of Arkansas&amp;CPage &amp;P of &amp;N&amp;R&amp;F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Cost Model</vt:lpstr>
      <vt:lpstr>Selected Costs</vt:lpstr>
      <vt:lpstr>Annual Calc</vt:lpstr>
      <vt:lpstr>Instructions</vt:lpstr>
      <vt:lpstr>Specifications_Quantities</vt:lpstr>
      <vt:lpstr>48-Port-Type3</vt:lpstr>
      <vt:lpstr>48-Port-Type4</vt:lpstr>
      <vt:lpstr>48-Port-Type3-mGig</vt:lpstr>
      <vt:lpstr>48-Port-Type4-mGig</vt:lpstr>
      <vt:lpstr>8-Port</vt:lpstr>
      <vt:lpstr>WiFi-Indoor-Housing</vt:lpstr>
      <vt:lpstr>WiFi-Indoor-Common</vt:lpstr>
      <vt:lpstr>WiFi-Indoor-Classroom</vt:lpstr>
      <vt:lpstr>WiFi-Indoor-Venues</vt:lpstr>
      <vt:lpstr>WiFi-Garage</vt:lpstr>
      <vt:lpstr>WiFi-Outdoor-Copper</vt:lpstr>
      <vt:lpstr>WiFi-Outdoor-Fiber</vt:lpstr>
      <vt:lpstr>WiFi-Outdoor-Venues</vt:lpstr>
      <vt:lpstr>Aggregation - Small</vt:lpstr>
      <vt:lpstr>Aggregation - Large</vt:lpstr>
      <vt:lpstr>Aggregation - Hybrid</vt:lpstr>
      <vt:lpstr>Distribution</vt:lpstr>
      <vt:lpstr>Core</vt:lpstr>
      <vt:lpstr>Data Center - Spine</vt:lpstr>
      <vt:lpstr>Data Center - Leaf</vt:lpstr>
      <vt:lpstr>Border</vt:lpstr>
      <vt:lpstr>Core Firewall</vt:lpstr>
      <vt:lpstr>Distributed Firewall</vt:lpstr>
      <vt:lpstr>Cloud Firewall</vt:lpstr>
      <vt:lpstr>Secure Remote Access</vt:lpstr>
      <vt:lpstr>SASE</vt:lpstr>
      <vt:lpstr>NAC</vt:lpstr>
      <vt:lpstr>IPAM</vt:lpstr>
      <vt:lpstr>Network Mgmt</vt:lpstr>
      <vt:lpstr>SIEM</vt:lpstr>
      <vt:lpstr>Net TAP IDS - TAP</vt:lpstr>
      <vt:lpstr>Net TAP IDS - TAP Agg</vt:lpstr>
      <vt:lpstr>Net TAP IDS - Packet Broker</vt:lpstr>
      <vt:lpstr>Net TAP IDS - IDS Forensics</vt:lpstr>
      <vt:lpstr>Labor - Pro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Oyama</dc:creator>
  <cp:lastModifiedBy>Ginny Schroeder</cp:lastModifiedBy>
  <cp:lastPrinted>2024-02-20T04:53:14Z</cp:lastPrinted>
  <dcterms:created xsi:type="dcterms:W3CDTF">2023-01-19T22:59:47Z</dcterms:created>
  <dcterms:modified xsi:type="dcterms:W3CDTF">2024-05-21T22:20:44Z</dcterms:modified>
</cp:coreProperties>
</file>